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240" yWindow="65521" windowWidth="15480" windowHeight="11640" activeTab="0"/>
  </bookViews>
  <sheets>
    <sheet name="Menu" sheetId="1" r:id="rId1"/>
    <sheet name="- A -" sheetId="2" r:id="rId2"/>
    <sheet name="- B -" sheetId="3" r:id="rId3"/>
    <sheet name="- C -" sheetId="4" r:id="rId4"/>
    <sheet name="- D -" sheetId="5" r:id="rId5"/>
    <sheet name="- E -" sheetId="6" r:id="rId6"/>
    <sheet name="- F -" sheetId="7" r:id="rId7"/>
    <sheet name="Octavos de Final" sheetId="8" r:id="rId8"/>
    <sheet name="Cuartos de Final" sheetId="9" r:id="rId9"/>
    <sheet name="Semifinal" sheetId="10" r:id="rId10"/>
    <sheet name="FINAL" sheetId="11" r:id="rId11"/>
    <sheet name="Resumen" sheetId="12" r:id="rId12"/>
    <sheet name="calculoA" sheetId="13" state="hidden" r:id="rId13"/>
    <sheet name="calculoB" sheetId="14" state="hidden" r:id="rId14"/>
    <sheet name="calculoC" sheetId="15" state="hidden" r:id="rId15"/>
    <sheet name="calculoD" sheetId="16" state="hidden" r:id="rId16"/>
    <sheet name="calculoE" sheetId="17" state="hidden" r:id="rId17"/>
    <sheet name="calculoF" sheetId="18" state="hidden" r:id="rId18"/>
    <sheet name="calculoG" sheetId="19" state="hidden" r:id="rId19"/>
    <sheet name="calculoH" sheetId="20" state="hidden" r:id="rId20"/>
  </sheets>
  <definedNames>
    <definedName name="Final">#REF!</definedName>
    <definedName name="FirstRound">#REF!</definedName>
    <definedName name="Groups">#REF!</definedName>
    <definedName name="Playoff">#REF!</definedName>
    <definedName name="QuarterFinals">#REF!</definedName>
    <definedName name="SecondRound">#REF!</definedName>
    <definedName name="SemiFinals">#REF!</definedName>
  </definedNames>
  <calcPr fullCalcOnLoad="1"/>
</workbook>
</file>

<file path=xl/sharedStrings.xml><?xml version="1.0" encoding="utf-8"?>
<sst xmlns="http://schemas.openxmlformats.org/spreadsheetml/2006/main" count="648" uniqueCount="118">
  <si>
    <t>Cuartos de Final</t>
  </si>
  <si>
    <t>Semifinal</t>
  </si>
  <si>
    <t>Final</t>
  </si>
  <si>
    <t>PROGRAMA DE PARTIDOS</t>
  </si>
  <si>
    <t>-</t>
  </si>
  <si>
    <t>p</t>
  </si>
  <si>
    <t>pts</t>
  </si>
  <si>
    <t>w</t>
  </si>
  <si>
    <t>d</t>
  </si>
  <si>
    <t>l</t>
  </si>
  <si>
    <t>f</t>
  </si>
  <si>
    <t>a</t>
  </si>
  <si>
    <t>sort 1-2=====</t>
  </si>
  <si>
    <t>sort 1-3=====</t>
  </si>
  <si>
    <t>sort 1-4=====</t>
  </si>
  <si>
    <t>sort 2-3=====</t>
  </si>
  <si>
    <t>sort 2-4=====</t>
  </si>
  <si>
    <t>sort 3-4=====</t>
  </si>
  <si>
    <t>día</t>
  </si>
  <si>
    <t>POSICIONES</t>
  </si>
  <si>
    <t>J</t>
  </si>
  <si>
    <t>G</t>
  </si>
  <si>
    <t>E</t>
  </si>
  <si>
    <t>P</t>
  </si>
  <si>
    <t>DIF</t>
  </si>
  <si>
    <t>PTS</t>
  </si>
  <si>
    <t>fecha y hora actual:</t>
  </si>
  <si>
    <t>tabla preliminar</t>
  </si>
  <si>
    <t>tabla definitiva</t>
  </si>
  <si>
    <t>resultados</t>
  </si>
  <si>
    <r>
      <t xml:space="preserve">avanza a octavos de final </t>
    </r>
    <r>
      <rPr>
        <b/>
        <sz val="8"/>
        <color indexed="60"/>
        <rFont val="Wingdings"/>
        <family val="0"/>
      </rPr>
      <t>Ø</t>
    </r>
  </si>
  <si>
    <r>
      <t>avanza a octavos de final</t>
    </r>
    <r>
      <rPr>
        <sz val="8"/>
        <color indexed="60"/>
        <rFont val="Arial Narrow"/>
        <family val="2"/>
      </rPr>
      <t xml:space="preserve"> </t>
    </r>
    <r>
      <rPr>
        <b/>
        <sz val="8"/>
        <color indexed="60"/>
        <rFont val="Wingdings"/>
        <family val="0"/>
      </rPr>
      <t>Ø</t>
    </r>
  </si>
  <si>
    <t>A</t>
  </si>
  <si>
    <t>B</t>
  </si>
  <si>
    <t>C</t>
  </si>
  <si>
    <t>D</t>
  </si>
  <si>
    <t>final</t>
  </si>
  <si>
    <t>F I N A L</t>
  </si>
  <si>
    <t>F</t>
  </si>
  <si>
    <t>H</t>
  </si>
  <si>
    <t>Grupo A</t>
  </si>
  <si>
    <t>Grupo B</t>
  </si>
  <si>
    <t>Grupo C</t>
  </si>
  <si>
    <t>Grupo D</t>
  </si>
  <si>
    <t>Grupo E</t>
  </si>
  <si>
    <t>Grupo F</t>
  </si>
  <si>
    <t>Octavos de Final</t>
  </si>
  <si>
    <t>FINAL</t>
  </si>
  <si>
    <t>SemiFinal</t>
  </si>
  <si>
    <t>Menu Principal</t>
  </si>
  <si>
    <t>hora</t>
  </si>
  <si>
    <t>a cuartos de final</t>
  </si>
  <si>
    <t>a semifinal</t>
  </si>
  <si>
    <t>en blanco</t>
  </si>
  <si>
    <t>CAMPEÓN</t>
  </si>
  <si>
    <t>CAMPEONATO DE CANARIAS ABSOLUTO</t>
  </si>
  <si>
    <t>Luis Martín</t>
  </si>
  <si>
    <t>SF</t>
  </si>
  <si>
    <t>SC</t>
  </si>
  <si>
    <t>mesa</t>
  </si>
  <si>
    <t>Jorge Fregel</t>
  </si>
  <si>
    <t>Menú Principal</t>
  </si>
  <si>
    <t>Campeonato de Canarias Absoluto - Octavos de final</t>
  </si>
  <si>
    <t>mesa     /     fecha     /     hora</t>
  </si>
  <si>
    <t>Campeonato de Canarias Absoluto - Cuartos de final</t>
  </si>
  <si>
    <t>Campeonato de Canarias Absoluto - Semifinales</t>
  </si>
  <si>
    <t>Campeonato de Canarias Absoluto - Final</t>
  </si>
  <si>
    <r>
      <t xml:space="preserve">GRUPO </t>
    </r>
    <r>
      <rPr>
        <b/>
        <sz val="22"/>
        <color indexed="9"/>
        <rFont val="Verdana"/>
        <family val="2"/>
      </rPr>
      <t>A</t>
    </r>
  </si>
  <si>
    <r>
      <t xml:space="preserve">GRUPO </t>
    </r>
    <r>
      <rPr>
        <b/>
        <sz val="22"/>
        <color indexed="9"/>
        <rFont val="Arial"/>
        <family val="2"/>
      </rPr>
      <t>B</t>
    </r>
  </si>
  <si>
    <r>
      <t xml:space="preserve">GRUPO </t>
    </r>
    <r>
      <rPr>
        <b/>
        <sz val="22"/>
        <color indexed="9"/>
        <rFont val="Arial"/>
        <family val="2"/>
      </rPr>
      <t>C</t>
    </r>
  </si>
  <si>
    <r>
      <t xml:space="preserve">GRUPO </t>
    </r>
    <r>
      <rPr>
        <b/>
        <sz val="22"/>
        <color indexed="9"/>
        <rFont val="Arial"/>
        <family val="2"/>
      </rPr>
      <t>D</t>
    </r>
  </si>
  <si>
    <r>
      <t xml:space="preserve">GRUPO </t>
    </r>
    <r>
      <rPr>
        <b/>
        <sz val="22"/>
        <color indexed="9"/>
        <rFont val="Arial"/>
        <family val="2"/>
      </rPr>
      <t>E</t>
    </r>
  </si>
  <si>
    <r>
      <t xml:space="preserve">GRUPO </t>
    </r>
    <r>
      <rPr>
        <b/>
        <sz val="22"/>
        <color indexed="9"/>
        <rFont val="Arial"/>
        <family val="2"/>
      </rPr>
      <t>F</t>
    </r>
  </si>
  <si>
    <t>Polideportivo</t>
  </si>
  <si>
    <t>Carlos Suárez</t>
  </si>
  <si>
    <t>Eduardo Bermúdez</t>
  </si>
  <si>
    <t>Javier Bacallado</t>
  </si>
  <si>
    <t>Antonio Acosta</t>
  </si>
  <si>
    <t>Iván González</t>
  </si>
  <si>
    <t>Fco. Javier Báez</t>
  </si>
  <si>
    <t>Miguel Pablo Pérez</t>
  </si>
  <si>
    <t>SEMIFINALISTAS</t>
  </si>
  <si>
    <t>INDIVIDUAL MASCULINO</t>
  </si>
  <si>
    <t>Jugador</t>
  </si>
  <si>
    <t>Carlos Suarez</t>
  </si>
  <si>
    <t xml:space="preserve">                     cruce               resultado</t>
  </si>
  <si>
    <t xml:space="preserve">                  cruce                       resultado</t>
  </si>
  <si>
    <t xml:space="preserve">                 cruce                    resultado</t>
  </si>
  <si>
    <t xml:space="preserve">                                    resultado</t>
  </si>
  <si>
    <t xml:space="preserve">            CAMPEON</t>
  </si>
  <si>
    <t>3ª / 4ª Posición</t>
  </si>
  <si>
    <t>Fco. Javier Baez</t>
  </si>
  <si>
    <t>Severo Rodríguez</t>
  </si>
  <si>
    <t>CAMPEONATO DE CANARIAS ABSOLUTO MASCULINO 2009</t>
  </si>
  <si>
    <t>Miguel Rodríguez</t>
  </si>
  <si>
    <t>David Rodríguez</t>
  </si>
  <si>
    <t>Rayco Reyes</t>
  </si>
  <si>
    <t>Pablo Rocha</t>
  </si>
  <si>
    <t>Ramón Barreto</t>
  </si>
  <si>
    <t>Juan Hilario</t>
  </si>
  <si>
    <t>Aristides Martin</t>
  </si>
  <si>
    <t>Agliberto Sánchez</t>
  </si>
  <si>
    <t>José Luis García</t>
  </si>
  <si>
    <t>Moises Santana</t>
  </si>
  <si>
    <t>Alexis Cruz</t>
  </si>
  <si>
    <t>José Arturo Viña</t>
  </si>
  <si>
    <t>Jacob Domínguez</t>
  </si>
  <si>
    <t>Miguel P.Pérez</t>
  </si>
  <si>
    <t>Ashok Choolani</t>
  </si>
  <si>
    <t>Alejandro Cruz</t>
  </si>
  <si>
    <t>Aristides Martín</t>
  </si>
  <si>
    <t>Moisés Santana</t>
  </si>
  <si>
    <t>Miguel P. Pérez</t>
  </si>
  <si>
    <t>5º - 6º PUESTO</t>
  </si>
  <si>
    <t>7º - 8º PUESTO</t>
  </si>
  <si>
    <t xml:space="preserve"> 19 de Abril de 2009</t>
  </si>
  <si>
    <t xml:space="preserve">                                                                                                  Pabellón Severo Rodríguez</t>
  </si>
  <si>
    <t>LOS LLANOS DE ARIDANE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</si>
</sst>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\ &quot;de&quot;\ mmm"/>
    <numFmt numFmtId="181" formatCode="0;[Red]0"/>
    <numFmt numFmtId="182" formatCode="[$-F400]h:mm:ss\ AM/PM"/>
    <numFmt numFmtId="183" formatCode="h:mm;@"/>
    <numFmt numFmtId="184" formatCode="[$-409]h:mm\ AM/PM;@"/>
    <numFmt numFmtId="185" formatCode="h:mm:ss;@"/>
  </numFmts>
  <fonts count="118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0"/>
      <color indexed="53"/>
      <name val="Arial"/>
      <family val="2"/>
    </font>
    <font>
      <sz val="10"/>
      <color indexed="60"/>
      <name val="Arial"/>
      <family val="2"/>
    </font>
    <font>
      <i/>
      <sz val="8"/>
      <color indexed="60"/>
      <name val="Arial"/>
      <family val="2"/>
    </font>
    <font>
      <b/>
      <i/>
      <sz val="24"/>
      <color indexed="47"/>
      <name val="Arial"/>
      <family val="2"/>
    </font>
    <font>
      <b/>
      <i/>
      <sz val="20"/>
      <color indexed="47"/>
      <name val="Arial"/>
      <family val="2"/>
    </font>
    <font>
      <sz val="10"/>
      <color indexed="47"/>
      <name val="Arial"/>
      <family val="2"/>
    </font>
    <font>
      <i/>
      <sz val="8"/>
      <color indexed="10"/>
      <name val="Arial"/>
      <family val="2"/>
    </font>
    <font>
      <i/>
      <sz val="7"/>
      <color indexed="60"/>
      <name val="Arial"/>
      <family val="2"/>
    </font>
    <font>
      <b/>
      <i/>
      <sz val="20"/>
      <name val="Arial"/>
      <family val="2"/>
    </font>
    <font>
      <b/>
      <i/>
      <sz val="24"/>
      <name val="Arial"/>
      <family val="2"/>
    </font>
    <font>
      <sz val="10"/>
      <name val="Wingdings"/>
      <family val="0"/>
    </font>
    <font>
      <i/>
      <sz val="8"/>
      <color indexed="53"/>
      <name val="Arial"/>
      <family val="2"/>
    </font>
    <font>
      <sz val="8"/>
      <color indexed="60"/>
      <name val="Arial Narrow"/>
      <family val="2"/>
    </font>
    <font>
      <b/>
      <sz val="8"/>
      <color indexed="60"/>
      <name val="Wingdings"/>
      <family val="0"/>
    </font>
    <font>
      <b/>
      <sz val="10"/>
      <color indexed="52"/>
      <name val="Arial Narrow"/>
      <family val="2"/>
    </font>
    <font>
      <i/>
      <sz val="16"/>
      <color indexed="47"/>
      <name val="Verdana"/>
      <family val="2"/>
    </font>
    <font>
      <sz val="6"/>
      <name val="Arial Narrow"/>
      <family val="2"/>
    </font>
    <font>
      <sz val="8"/>
      <name val="Arial Narrow"/>
      <family val="2"/>
    </font>
    <font>
      <sz val="8"/>
      <color indexed="47"/>
      <name val="Arial Narrow"/>
      <family val="2"/>
    </font>
    <font>
      <sz val="6"/>
      <color indexed="52"/>
      <name val="Arial"/>
      <family val="2"/>
    </font>
    <font>
      <sz val="10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2"/>
      <color indexed="52"/>
      <name val="Arial"/>
      <family val="2"/>
    </font>
    <font>
      <sz val="12"/>
      <color indexed="60"/>
      <name val="Wingdings"/>
      <family val="0"/>
    </font>
    <font>
      <b/>
      <sz val="20"/>
      <color indexed="53"/>
      <name val="Arial Narrow"/>
      <family val="2"/>
    </font>
    <font>
      <b/>
      <sz val="12"/>
      <color indexed="52"/>
      <name val="Verdana"/>
      <family val="2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sz val="36"/>
      <color indexed="47"/>
      <name val="Haettenschweiler"/>
      <family val="2"/>
    </font>
    <font>
      <b/>
      <sz val="20"/>
      <color indexed="52"/>
      <name val="Verdana"/>
      <family val="2"/>
    </font>
    <font>
      <b/>
      <sz val="10"/>
      <color indexed="8"/>
      <name val="Arial"/>
      <family val="2"/>
    </font>
    <font>
      <sz val="10"/>
      <color indexed="52"/>
      <name val="Arial"/>
      <family val="2"/>
    </font>
    <font>
      <sz val="8"/>
      <color indexed="52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b/>
      <sz val="22"/>
      <color indexed="9"/>
      <name val="Verdana"/>
      <family val="2"/>
    </font>
    <font>
      <b/>
      <sz val="7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i/>
      <sz val="8"/>
      <name val="Arial Narrow"/>
      <family val="2"/>
    </font>
    <font>
      <b/>
      <sz val="22"/>
      <color indexed="9"/>
      <name val="Arial"/>
      <family val="2"/>
    </font>
    <font>
      <b/>
      <sz val="11"/>
      <name val="Arial Narrow"/>
      <family val="2"/>
    </font>
    <font>
      <i/>
      <sz val="7"/>
      <name val="Arial"/>
      <family val="2"/>
    </font>
    <font>
      <sz val="28"/>
      <color indexed="47"/>
      <name val="Haettenschweiler"/>
      <family val="2"/>
    </font>
    <font>
      <b/>
      <sz val="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8"/>
      <color indexed="9"/>
      <name val="Arial Narrow"/>
      <family val="2"/>
    </font>
    <font>
      <b/>
      <sz val="7"/>
      <color indexed="9"/>
      <name val="Arial Narrow"/>
      <family val="2"/>
    </font>
    <font>
      <b/>
      <sz val="10"/>
      <color indexed="9"/>
      <name val="Arial Narrow"/>
      <family val="2"/>
    </font>
    <font>
      <b/>
      <i/>
      <sz val="12"/>
      <color indexed="9"/>
      <name val="Arial"/>
      <family val="2"/>
    </font>
    <font>
      <b/>
      <i/>
      <sz val="14"/>
      <color indexed="9"/>
      <name val="Arial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28"/>
      <color indexed="9"/>
      <name val="Haettenschweiler"/>
      <family val="2"/>
    </font>
    <font>
      <sz val="20"/>
      <color indexed="9"/>
      <name val="Verdana"/>
      <family val="2"/>
    </font>
    <font>
      <b/>
      <sz val="24"/>
      <color indexed="9"/>
      <name val="Verdana"/>
      <family val="2"/>
    </font>
    <font>
      <sz val="20"/>
      <color indexed="9"/>
      <name val="Arial"/>
      <family val="2"/>
    </font>
    <font>
      <b/>
      <sz val="24"/>
      <color indexed="9"/>
      <name val="Arial"/>
      <family val="2"/>
    </font>
    <font>
      <sz val="36"/>
      <color indexed="9"/>
      <name val="Haettenschweiler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b/>
      <sz val="8"/>
      <color theme="0"/>
      <name val="Arial Narrow"/>
      <family val="2"/>
    </font>
    <font>
      <b/>
      <sz val="7"/>
      <color theme="0"/>
      <name val="Arial Narrow"/>
      <family val="2"/>
    </font>
    <font>
      <b/>
      <sz val="10"/>
      <color theme="0"/>
      <name val="Arial Narrow"/>
      <family val="2"/>
    </font>
    <font>
      <b/>
      <i/>
      <sz val="12"/>
      <color theme="0"/>
      <name val="Arial"/>
      <family val="2"/>
    </font>
    <font>
      <b/>
      <i/>
      <sz val="14"/>
      <color theme="0"/>
      <name val="Arial"/>
      <family val="2"/>
    </font>
    <font>
      <sz val="8"/>
      <color theme="0"/>
      <name val="Arial"/>
      <family val="2"/>
    </font>
    <font>
      <sz val="8"/>
      <color theme="0"/>
      <name val="Arial Narrow"/>
      <family val="2"/>
    </font>
    <font>
      <sz val="28"/>
      <color theme="0"/>
      <name val="Haettenschweiler"/>
      <family val="2"/>
    </font>
    <font>
      <sz val="20"/>
      <color theme="0"/>
      <name val="Verdana"/>
      <family val="2"/>
    </font>
    <font>
      <b/>
      <sz val="24"/>
      <color theme="0"/>
      <name val="Verdana"/>
      <family val="2"/>
    </font>
    <font>
      <sz val="20"/>
      <color theme="0"/>
      <name val="Arial"/>
      <family val="2"/>
    </font>
    <font>
      <b/>
      <sz val="24"/>
      <color theme="0"/>
      <name val="Arial"/>
      <family val="2"/>
    </font>
    <font>
      <sz val="36"/>
      <color theme="0"/>
      <name val="Haettenschweiler"/>
      <family val="2"/>
    </font>
    <font>
      <b/>
      <sz val="10"/>
      <color rgb="FF00206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lightGray">
        <fgColor indexed="52"/>
        <bgColor rgb="FFFF0000"/>
      </patternFill>
    </fill>
    <fill>
      <patternFill patternType="solid">
        <fgColor theme="0"/>
        <bgColor indexed="64"/>
      </patternFill>
    </fill>
    <fill>
      <patternFill patternType="lightGray">
        <fgColor indexed="52"/>
        <bgColor theme="9" tint="0.5999900102615356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2"/>
      </left>
      <right/>
      <top/>
      <bottom/>
    </border>
    <border>
      <left style="thin">
        <color indexed="52"/>
      </left>
      <right/>
      <top style="thin">
        <color indexed="52"/>
      </top>
      <bottom/>
    </border>
    <border>
      <left style="thin">
        <color indexed="52"/>
      </left>
      <right/>
      <top/>
      <bottom style="thin">
        <color indexed="53"/>
      </bottom>
    </border>
    <border>
      <left/>
      <right/>
      <top/>
      <bottom style="thin">
        <color indexed="52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/>
      <right/>
      <top style="thin">
        <color indexed="52"/>
      </top>
      <bottom style="thin">
        <color indexed="52"/>
      </bottom>
    </border>
    <border>
      <left/>
      <right/>
      <top style="thin">
        <color indexed="53"/>
      </top>
      <bottom/>
    </border>
    <border>
      <left/>
      <right/>
      <top style="thin">
        <color indexed="52"/>
      </top>
      <bottom/>
    </border>
    <border>
      <left/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52"/>
      </left>
      <right/>
      <top/>
      <bottom style="thin">
        <color indexed="52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52"/>
      </left>
      <right/>
      <top style="thin">
        <color indexed="52"/>
      </top>
      <bottom style="thin">
        <color indexed="52"/>
      </bottom>
    </border>
    <border>
      <left/>
      <right style="thin">
        <color indexed="52"/>
      </right>
      <top/>
      <bottom style="thin">
        <color indexed="52"/>
      </bottom>
    </border>
    <border>
      <left style="thin">
        <color indexed="52"/>
      </left>
      <right style="thin">
        <color indexed="52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rgb="FFFFC000"/>
      </bottom>
    </border>
    <border>
      <left/>
      <right style="thin">
        <color indexed="52"/>
      </right>
      <top/>
      <bottom>
        <color indexed="63"/>
      </bottom>
    </border>
    <border>
      <left style="medium">
        <color indexed="52"/>
      </left>
      <right/>
      <top style="medium">
        <color indexed="52"/>
      </top>
      <bottom style="medium">
        <color indexed="52"/>
      </bottom>
    </border>
    <border>
      <left/>
      <right style="medium">
        <color indexed="52"/>
      </right>
      <top style="medium">
        <color indexed="52"/>
      </top>
      <bottom style="medium">
        <color indexed="52"/>
      </bottom>
    </border>
    <border>
      <left style="medium">
        <color indexed="53"/>
      </left>
      <right/>
      <top style="medium">
        <color indexed="53"/>
      </top>
      <bottom/>
    </border>
    <border>
      <left/>
      <right/>
      <top style="medium">
        <color indexed="53"/>
      </top>
      <bottom/>
    </border>
    <border>
      <left/>
      <right style="medium">
        <color indexed="53"/>
      </right>
      <top style="medium">
        <color indexed="53"/>
      </top>
      <bottom/>
    </border>
    <border>
      <left style="medium">
        <color indexed="53"/>
      </left>
      <right/>
      <top/>
      <bottom style="medium">
        <color indexed="53"/>
      </bottom>
    </border>
    <border>
      <left/>
      <right/>
      <top/>
      <bottom style="medium">
        <color indexed="53"/>
      </bottom>
    </border>
    <border>
      <left/>
      <right style="medium">
        <color indexed="53"/>
      </right>
      <top/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/>
    </border>
    <border>
      <left style="thin">
        <color indexed="53"/>
      </left>
      <right style="thin">
        <color indexed="53"/>
      </right>
      <top/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/>
    </border>
    <border>
      <left style="thin">
        <color indexed="53"/>
      </left>
      <right style="thin">
        <color indexed="53"/>
      </right>
      <top style="thin"/>
      <bottom style="thin">
        <color indexed="53"/>
      </bottom>
    </border>
    <border>
      <left style="medium">
        <color indexed="53"/>
      </left>
      <right/>
      <top style="medium">
        <color indexed="53"/>
      </top>
      <bottom style="medium">
        <color indexed="53"/>
      </bottom>
    </border>
    <border>
      <left/>
      <right/>
      <top style="medium">
        <color indexed="53"/>
      </top>
      <bottom style="medium">
        <color indexed="53"/>
      </bottom>
    </border>
    <border>
      <left/>
      <right style="medium">
        <color indexed="53"/>
      </right>
      <top style="medium">
        <color indexed="53"/>
      </top>
      <bottom style="medium">
        <color indexed="53"/>
      </bottom>
    </border>
    <border>
      <left style="thin">
        <color rgb="FFFF0000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 style="thin">
        <color rgb="FFFF0000"/>
      </right>
      <top style="thin">
        <color rgb="FFFF0000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 style="thin">
        <color rgb="FFFF0000"/>
      </right>
      <top>
        <color indexed="63"/>
      </top>
      <bottom style="thin">
        <color rgb="FFFF0000"/>
      </bottom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6" fillId="20" borderId="0" applyNumberFormat="0" applyBorder="0" applyAlignment="0" applyProtection="0"/>
    <xf numFmtId="0" fontId="87" fillId="21" borderId="1" applyNumberFormat="0" applyAlignment="0" applyProtection="0"/>
    <xf numFmtId="0" fontId="88" fillId="22" borderId="2" applyNumberFormat="0" applyAlignment="0" applyProtection="0"/>
    <xf numFmtId="0" fontId="89" fillId="0" borderId="3" applyNumberFormat="0" applyFill="0" applyAlignment="0" applyProtection="0"/>
    <xf numFmtId="0" fontId="90" fillId="0" borderId="0" applyNumberFormat="0" applyFill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6" borderId="0" applyNumberFormat="0" applyBorder="0" applyAlignment="0" applyProtection="0"/>
    <xf numFmtId="0" fontId="85" fillId="27" borderId="0" applyNumberFormat="0" applyBorder="0" applyAlignment="0" applyProtection="0"/>
    <xf numFmtId="0" fontId="85" fillId="28" borderId="0" applyNumberFormat="0" applyBorder="0" applyAlignment="0" applyProtection="0"/>
    <xf numFmtId="0" fontId="91" fillId="29" borderId="1" applyNumberFormat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94" fillId="21" borderId="5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6" applyNumberFormat="0" applyFill="0" applyAlignment="0" applyProtection="0"/>
    <xf numFmtId="0" fontId="99" fillId="0" borderId="7" applyNumberFormat="0" applyFill="0" applyAlignment="0" applyProtection="0"/>
    <xf numFmtId="0" fontId="90" fillId="0" borderId="8" applyNumberFormat="0" applyFill="0" applyAlignment="0" applyProtection="0"/>
    <xf numFmtId="0" fontId="100" fillId="0" borderId="9" applyNumberFormat="0" applyFill="0" applyAlignment="0" applyProtection="0"/>
  </cellStyleXfs>
  <cellXfs count="3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0" fillId="33" borderId="10" xfId="0" applyFill="1" applyBorder="1" applyAlignment="1">
      <alignment/>
    </xf>
    <xf numFmtId="20" fontId="0" fillId="33" borderId="0" xfId="0" applyNumberFormat="1" applyFill="1" applyBorder="1" applyAlignment="1">
      <alignment horizontal="center"/>
    </xf>
    <xf numFmtId="20" fontId="0" fillId="33" borderId="0" xfId="0" applyNumberFormat="1" applyFill="1" applyAlignment="1">
      <alignment horizontal="center"/>
    </xf>
    <xf numFmtId="0" fontId="0" fillId="33" borderId="0" xfId="0" applyFill="1" applyBorder="1" applyAlignment="1">
      <alignment/>
    </xf>
    <xf numFmtId="0" fontId="9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0" fillId="33" borderId="0" xfId="0" applyFill="1" applyBorder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12" fillId="33" borderId="0" xfId="0" applyFont="1" applyFill="1" applyBorder="1" applyAlignment="1">
      <alignment horizontal="left"/>
    </xf>
    <xf numFmtId="20" fontId="21" fillId="33" borderId="11" xfId="0" applyNumberFormat="1" applyFont="1" applyFill="1" applyBorder="1" applyAlignment="1">
      <alignment horizontal="left" vertical="top"/>
    </xf>
    <xf numFmtId="22" fontId="4" fillId="33" borderId="0" xfId="0" applyNumberFormat="1" applyFont="1" applyFill="1" applyAlignment="1">
      <alignment horizontal="center"/>
    </xf>
    <xf numFmtId="20" fontId="0" fillId="33" borderId="10" xfId="0" applyNumberFormat="1" applyFill="1" applyBorder="1" applyAlignment="1">
      <alignment horizont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1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20" fillId="34" borderId="0" xfId="0" applyFont="1" applyFill="1" applyAlignment="1">
      <alignment horizontal="center" vertical="center"/>
    </xf>
    <xf numFmtId="0" fontId="23" fillId="33" borderId="0" xfId="0" applyFont="1" applyFill="1" applyAlignment="1">
      <alignment horizontal="right" vertical="center"/>
    </xf>
    <xf numFmtId="0" fontId="24" fillId="33" borderId="0" xfId="0" applyFont="1" applyFill="1" applyAlignment="1">
      <alignment/>
    </xf>
    <xf numFmtId="0" fontId="4" fillId="33" borderId="0" xfId="0" applyFont="1" applyFill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4" borderId="0" xfId="0" applyFill="1" applyAlignment="1">
      <alignment vertical="center"/>
    </xf>
    <xf numFmtId="0" fontId="0" fillId="35" borderId="0" xfId="0" applyFill="1" applyAlignment="1" applyProtection="1">
      <alignment/>
      <protection/>
    </xf>
    <xf numFmtId="0" fontId="0" fillId="35" borderId="0" xfId="0" applyFill="1" applyAlignment="1" applyProtection="1">
      <alignment vertical="center"/>
      <protection/>
    </xf>
    <xf numFmtId="0" fontId="33" fillId="35" borderId="0" xfId="0" applyFont="1" applyFill="1" applyAlignment="1" applyProtection="1">
      <alignment horizontal="center" vertical="center"/>
      <protection/>
    </xf>
    <xf numFmtId="0" fontId="33" fillId="35" borderId="0" xfId="0" applyFont="1" applyFill="1" applyAlignment="1" applyProtection="1">
      <alignment vertical="center"/>
      <protection/>
    </xf>
    <xf numFmtId="0" fontId="32" fillId="35" borderId="0" xfId="0" applyFont="1" applyFill="1" applyAlignment="1" applyProtection="1">
      <alignment horizontal="center" vertical="center"/>
      <protection/>
    </xf>
    <xf numFmtId="0" fontId="0" fillId="35" borderId="0" xfId="0" applyFill="1" applyAlignment="1" applyProtection="1">
      <alignment horizontal="center" vertical="center"/>
      <protection/>
    </xf>
    <xf numFmtId="0" fontId="32" fillId="35" borderId="0" xfId="0" applyFont="1" applyFill="1" applyAlignment="1" applyProtection="1">
      <alignment horizontal="center"/>
      <protection/>
    </xf>
    <xf numFmtId="0" fontId="0" fillId="35" borderId="0" xfId="0" applyFill="1" applyAlignment="1" applyProtection="1">
      <alignment horizontal="center"/>
      <protection/>
    </xf>
    <xf numFmtId="0" fontId="24" fillId="35" borderId="0" xfId="0" applyFont="1" applyFill="1" applyAlignment="1" applyProtection="1">
      <alignment/>
      <protection/>
    </xf>
    <xf numFmtId="0" fontId="34" fillId="34" borderId="0" xfId="0" applyFont="1" applyFill="1" applyAlignment="1">
      <alignment vertical="center"/>
    </xf>
    <xf numFmtId="0" fontId="19" fillId="33" borderId="0" xfId="0" applyFont="1" applyFill="1" applyBorder="1" applyAlignment="1" applyProtection="1">
      <alignment horizontal="center" vertical="center"/>
      <protection locked="0"/>
    </xf>
    <xf numFmtId="0" fontId="19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0" fillId="35" borderId="0" xfId="0" applyFont="1" applyFill="1" applyAlignment="1" applyProtection="1">
      <alignment horizontal="center"/>
      <protection/>
    </xf>
    <xf numFmtId="0" fontId="0" fillId="35" borderId="0" xfId="0" applyFon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3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13" fillId="33" borderId="0" xfId="0" applyFont="1" applyFill="1" applyBorder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15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31" fillId="35" borderId="0" xfId="0" applyFont="1" applyFill="1" applyAlignment="1" applyProtection="1">
      <alignment horizontal="center"/>
      <protection/>
    </xf>
    <xf numFmtId="0" fontId="35" fillId="35" borderId="0" xfId="0" applyFont="1" applyFill="1" applyAlignment="1" applyProtection="1">
      <alignment horizontal="center"/>
      <protection/>
    </xf>
    <xf numFmtId="0" fontId="4" fillId="7" borderId="14" xfId="0" applyFont="1" applyFill="1" applyBorder="1" applyAlignment="1" applyProtection="1">
      <alignment horizontal="center" vertical="center"/>
      <protection/>
    </xf>
    <xf numFmtId="0" fontId="20" fillId="36" borderId="0" xfId="0" applyFont="1" applyFill="1" applyAlignment="1">
      <alignment vertical="center"/>
    </xf>
    <xf numFmtId="0" fontId="0" fillId="36" borderId="0" xfId="0" applyFill="1" applyAlignment="1">
      <alignment/>
    </xf>
    <xf numFmtId="0" fontId="20" fillId="36" borderId="0" xfId="0" applyFont="1" applyFill="1" applyAlignment="1">
      <alignment horizontal="center" vertical="center"/>
    </xf>
    <xf numFmtId="0" fontId="0" fillId="36" borderId="0" xfId="0" applyFill="1" applyAlignment="1" applyProtection="1">
      <alignment vertical="center"/>
      <protection/>
    </xf>
    <xf numFmtId="0" fontId="101" fillId="36" borderId="15" xfId="0" applyFont="1" applyFill="1" applyBorder="1" applyAlignment="1" applyProtection="1">
      <alignment/>
      <protection/>
    </xf>
    <xf numFmtId="0" fontId="101" fillId="36" borderId="0" xfId="0" applyFont="1" applyFill="1" applyAlignment="1" applyProtection="1">
      <alignment/>
      <protection/>
    </xf>
    <xf numFmtId="0" fontId="101" fillId="36" borderId="0" xfId="0" applyFont="1" applyFill="1" applyBorder="1" applyAlignment="1" applyProtection="1">
      <alignment/>
      <protection/>
    </xf>
    <xf numFmtId="0" fontId="44" fillId="33" borderId="0" xfId="0" applyFont="1" applyFill="1" applyAlignment="1">
      <alignment horizontal="center"/>
    </xf>
    <xf numFmtId="0" fontId="45" fillId="33" borderId="0" xfId="0" applyFont="1" applyFill="1" applyAlignment="1">
      <alignment/>
    </xf>
    <xf numFmtId="0" fontId="27" fillId="0" borderId="0" xfId="0" applyFont="1" applyFill="1" applyAlignment="1">
      <alignment/>
    </xf>
    <xf numFmtId="0" fontId="27" fillId="33" borderId="0" xfId="0" applyFont="1" applyFill="1" applyAlignment="1">
      <alignment/>
    </xf>
    <xf numFmtId="0" fontId="46" fillId="33" borderId="0" xfId="0" applyFont="1" applyFill="1" applyAlignment="1">
      <alignment horizontal="right"/>
    </xf>
    <xf numFmtId="180" fontId="47" fillId="33" borderId="16" xfId="0" applyNumberFormat="1" applyFont="1" applyFill="1" applyBorder="1" applyAlignment="1">
      <alignment horizontal="right"/>
    </xf>
    <xf numFmtId="185" fontId="46" fillId="33" borderId="16" xfId="0" applyNumberFormat="1" applyFont="1" applyFill="1" applyBorder="1" applyAlignment="1">
      <alignment horizontal="center"/>
    </xf>
    <xf numFmtId="0" fontId="27" fillId="0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27" fillId="33" borderId="0" xfId="0" applyNumberFormat="1" applyFont="1" applyFill="1" applyAlignment="1">
      <alignment/>
    </xf>
    <xf numFmtId="182" fontId="46" fillId="33" borderId="16" xfId="0" applyNumberFormat="1" applyFont="1" applyFill="1" applyBorder="1" applyAlignment="1">
      <alignment horizontal="center"/>
    </xf>
    <xf numFmtId="0" fontId="102" fillId="37" borderId="17" xfId="0" applyFont="1" applyFill="1" applyBorder="1" applyAlignment="1" applyProtection="1">
      <alignment/>
      <protection/>
    </xf>
    <xf numFmtId="0" fontId="103" fillId="37" borderId="17" xfId="0" applyFont="1" applyFill="1" applyBorder="1" applyAlignment="1" applyProtection="1">
      <alignment horizontal="center"/>
      <protection/>
    </xf>
    <xf numFmtId="0" fontId="104" fillId="36" borderId="0" xfId="0" applyFont="1" applyFill="1" applyAlignment="1" applyProtection="1">
      <alignment vertical="center"/>
      <protection/>
    </xf>
    <xf numFmtId="0" fontId="103" fillId="36" borderId="0" xfId="0" applyFont="1" applyFill="1" applyAlignment="1" applyProtection="1">
      <alignment vertical="center"/>
      <protection/>
    </xf>
    <xf numFmtId="0" fontId="105" fillId="36" borderId="13" xfId="0" applyFont="1" applyFill="1" applyBorder="1" applyAlignment="1" applyProtection="1">
      <alignment horizontal="center" vertical="center"/>
      <protection locked="0"/>
    </xf>
    <xf numFmtId="0" fontId="103" fillId="36" borderId="13" xfId="0" applyFont="1" applyFill="1" applyBorder="1" applyAlignment="1" applyProtection="1">
      <alignment vertical="center"/>
      <protection/>
    </xf>
    <xf numFmtId="0" fontId="104" fillId="36" borderId="0" xfId="0" applyFont="1" applyFill="1" applyAlignment="1" applyProtection="1">
      <alignment horizontal="center" vertical="center"/>
      <protection/>
    </xf>
    <xf numFmtId="16" fontId="104" fillId="36" borderId="0" xfId="0" applyNumberFormat="1" applyFont="1" applyFill="1" applyAlignment="1" applyProtection="1">
      <alignment horizontal="left" vertical="center"/>
      <protection/>
    </xf>
    <xf numFmtId="20" fontId="104" fillId="36" borderId="0" xfId="0" applyNumberFormat="1" applyFont="1" applyFill="1" applyAlignment="1" applyProtection="1">
      <alignment horizontal="center" vertical="center"/>
      <protection/>
    </xf>
    <xf numFmtId="0" fontId="103" fillId="36" borderId="15" xfId="0" applyFont="1" applyFill="1" applyBorder="1" applyAlignment="1" applyProtection="1">
      <alignment vertical="center"/>
      <protection/>
    </xf>
    <xf numFmtId="0" fontId="103" fillId="36" borderId="18" xfId="0" applyFont="1" applyFill="1" applyBorder="1" applyAlignment="1" applyProtection="1">
      <alignment vertical="center"/>
      <protection/>
    </xf>
    <xf numFmtId="0" fontId="103" fillId="36" borderId="0" xfId="0" applyFont="1" applyFill="1" applyBorder="1" applyAlignment="1" applyProtection="1">
      <alignment vertical="center"/>
      <protection/>
    </xf>
    <xf numFmtId="0" fontId="103" fillId="36" borderId="0" xfId="0" applyFont="1" applyFill="1" applyAlignment="1" applyProtection="1">
      <alignment horizontal="center" vertical="center"/>
      <protection/>
    </xf>
    <xf numFmtId="0" fontId="105" fillId="36" borderId="11" xfId="0" applyFont="1" applyFill="1" applyBorder="1" applyAlignment="1" applyProtection="1">
      <alignment horizontal="center" vertical="center"/>
      <protection locked="0"/>
    </xf>
    <xf numFmtId="0" fontId="103" fillId="36" borderId="17" xfId="0" applyFont="1" applyFill="1" applyBorder="1" applyAlignment="1" applyProtection="1">
      <alignment vertical="center"/>
      <protection/>
    </xf>
    <xf numFmtId="0" fontId="102" fillId="36" borderId="0" xfId="0" applyFont="1" applyFill="1" applyAlignment="1" applyProtection="1">
      <alignment vertical="center"/>
      <protection/>
    </xf>
    <xf numFmtId="0" fontId="104" fillId="36" borderId="13" xfId="0" applyFont="1" applyFill="1" applyBorder="1" applyAlignment="1" applyProtection="1">
      <alignment horizontal="center" vertical="center"/>
      <protection locked="0"/>
    </xf>
    <xf numFmtId="0" fontId="106" fillId="36" borderId="0" xfId="0" applyFont="1" applyFill="1" applyAlignment="1" applyProtection="1">
      <alignment horizontal="center" vertical="center"/>
      <protection/>
    </xf>
    <xf numFmtId="0" fontId="102" fillId="36" borderId="0" xfId="0" applyFont="1" applyFill="1" applyAlignment="1" applyProtection="1">
      <alignment horizontal="center" vertical="center"/>
      <protection/>
    </xf>
    <xf numFmtId="0" fontId="104" fillId="36" borderId="11" xfId="0" applyFont="1" applyFill="1" applyBorder="1" applyAlignment="1" applyProtection="1">
      <alignment horizontal="center" vertical="center"/>
      <protection locked="0"/>
    </xf>
    <xf numFmtId="0" fontId="20" fillId="36" borderId="0" xfId="0" applyFont="1" applyFill="1" applyAlignment="1" applyProtection="1">
      <alignment horizontal="center" vertical="center"/>
      <protection/>
    </xf>
    <xf numFmtId="0" fontId="34" fillId="36" borderId="0" xfId="0" applyFont="1" applyFill="1" applyAlignment="1">
      <alignment vertical="center"/>
    </xf>
    <xf numFmtId="0" fontId="103" fillId="13" borderId="0" xfId="0" applyFont="1" applyFill="1" applyAlignment="1" applyProtection="1">
      <alignment horizontal="center" vertical="center"/>
      <protection/>
    </xf>
    <xf numFmtId="0" fontId="103" fillId="13" borderId="0" xfId="0" applyFont="1" applyFill="1" applyAlignment="1" applyProtection="1">
      <alignment vertical="center"/>
      <protection/>
    </xf>
    <xf numFmtId="0" fontId="0" fillId="13" borderId="0" xfId="0" applyFill="1" applyAlignment="1" applyProtection="1">
      <alignment vertical="center"/>
      <protection/>
    </xf>
    <xf numFmtId="0" fontId="106" fillId="13" borderId="0" xfId="0" applyFont="1" applyFill="1" applyAlignment="1" applyProtection="1">
      <alignment horizontal="right" vertical="center"/>
      <protection/>
    </xf>
    <xf numFmtId="0" fontId="102" fillId="37" borderId="17" xfId="0" applyFont="1" applyFill="1" applyBorder="1" applyAlignment="1" applyProtection="1">
      <alignment vertical="center"/>
      <protection/>
    </xf>
    <xf numFmtId="0" fontId="107" fillId="36" borderId="19" xfId="0" applyFont="1" applyFill="1" applyBorder="1" applyAlignment="1" applyProtection="1">
      <alignment horizontal="left" vertical="center"/>
      <protection/>
    </xf>
    <xf numFmtId="0" fontId="108" fillId="36" borderId="19" xfId="0" applyFont="1" applyFill="1" applyBorder="1" applyAlignment="1" applyProtection="1">
      <alignment vertical="center"/>
      <protection/>
    </xf>
    <xf numFmtId="0" fontId="42" fillId="7" borderId="0" xfId="0" applyFont="1" applyFill="1" applyAlignment="1">
      <alignment vertical="center"/>
    </xf>
    <xf numFmtId="0" fontId="4" fillId="7" borderId="0" xfId="0" applyFont="1" applyFill="1" applyAlignment="1">
      <alignment vertical="center"/>
    </xf>
    <xf numFmtId="0" fontId="42" fillId="7" borderId="0" xfId="0" applyFont="1" applyFill="1" applyAlignment="1">
      <alignment horizontal="right" vertical="center"/>
    </xf>
    <xf numFmtId="0" fontId="4" fillId="7" borderId="0" xfId="0" applyFont="1" applyFill="1" applyAlignment="1">
      <alignment horizontal="right" vertical="center"/>
    </xf>
    <xf numFmtId="0" fontId="4" fillId="7" borderId="0" xfId="0" applyFont="1" applyFill="1" applyAlignment="1">
      <alignment horizontal="center" vertical="center"/>
    </xf>
    <xf numFmtId="0" fontId="0" fillId="7" borderId="0" xfId="0" applyFill="1" applyAlignment="1">
      <alignment vertical="center"/>
    </xf>
    <xf numFmtId="0" fontId="4" fillId="7" borderId="0" xfId="0" applyFont="1" applyFill="1" applyAlignment="1" applyProtection="1">
      <alignment horizontal="center" vertical="center"/>
      <protection/>
    </xf>
    <xf numFmtId="0" fontId="109" fillId="38" borderId="0" xfId="0" applyFont="1" applyFill="1" applyAlignment="1">
      <alignment vertical="center"/>
    </xf>
    <xf numFmtId="0" fontId="4" fillId="38" borderId="0" xfId="0" applyFont="1" applyFill="1" applyAlignment="1">
      <alignment vertical="center"/>
    </xf>
    <xf numFmtId="0" fontId="0" fillId="38" borderId="0" xfId="0" applyFill="1" applyAlignment="1">
      <alignment vertical="center"/>
    </xf>
    <xf numFmtId="0" fontId="4" fillId="7" borderId="20" xfId="0" applyFont="1" applyFill="1" applyBorder="1" applyAlignment="1">
      <alignment vertical="center"/>
    </xf>
    <xf numFmtId="0" fontId="4" fillId="7" borderId="21" xfId="0" applyFont="1" applyFill="1" applyBorder="1" applyAlignment="1">
      <alignment vertical="center"/>
    </xf>
    <xf numFmtId="0" fontId="4" fillId="7" borderId="22" xfId="0" applyFont="1" applyFill="1" applyBorder="1" applyAlignment="1">
      <alignment vertical="center"/>
    </xf>
    <xf numFmtId="0" fontId="4" fillId="7" borderId="23" xfId="0" applyFont="1" applyFill="1" applyBorder="1" applyAlignment="1">
      <alignment vertical="center"/>
    </xf>
    <xf numFmtId="0" fontId="0" fillId="7" borderId="0" xfId="0" applyFill="1" applyAlignment="1">
      <alignment horizontal="center" vertical="center"/>
    </xf>
    <xf numFmtId="0" fontId="0" fillId="7" borderId="23" xfId="0" applyFill="1" applyBorder="1" applyAlignment="1">
      <alignment vertical="center"/>
    </xf>
    <xf numFmtId="0" fontId="4" fillId="7" borderId="0" xfId="0" applyFont="1" applyFill="1" applyAlignment="1" applyProtection="1">
      <alignment vertical="center"/>
      <protection/>
    </xf>
    <xf numFmtId="0" fontId="4" fillId="7" borderId="24" xfId="0" applyFont="1" applyFill="1" applyBorder="1" applyAlignment="1">
      <alignment vertical="center"/>
    </xf>
    <xf numFmtId="0" fontId="4" fillId="7" borderId="21" xfId="0" applyFont="1" applyFill="1" applyBorder="1" applyAlignment="1" applyProtection="1">
      <alignment vertical="center"/>
      <protection/>
    </xf>
    <xf numFmtId="0" fontId="46" fillId="33" borderId="0" xfId="0" applyFont="1" applyFill="1" applyBorder="1" applyAlignment="1">
      <alignment horizontal="center"/>
    </xf>
    <xf numFmtId="0" fontId="102" fillId="36" borderId="25" xfId="45" applyFont="1" applyFill="1" applyBorder="1" applyAlignment="1" applyProtection="1">
      <alignment horizontal="center" vertical="center"/>
      <protection/>
    </xf>
    <xf numFmtId="0" fontId="33" fillId="36" borderId="25" xfId="45" applyFont="1" applyFill="1" applyBorder="1" applyAlignment="1" applyProtection="1">
      <alignment horizontal="center" vertical="center"/>
      <protection/>
    </xf>
    <xf numFmtId="0" fontId="103" fillId="36" borderId="26" xfId="0" applyFont="1" applyFill="1" applyBorder="1" applyAlignment="1" applyProtection="1">
      <alignment horizontal="center" vertical="center"/>
      <protection locked="0"/>
    </xf>
    <xf numFmtId="0" fontId="103" fillId="36" borderId="26" xfId="0" applyFont="1" applyFill="1" applyBorder="1" applyAlignment="1">
      <alignment horizontal="center" vertical="center"/>
    </xf>
    <xf numFmtId="0" fontId="109" fillId="36" borderId="18" xfId="0" applyFont="1" applyFill="1" applyBorder="1" applyAlignment="1">
      <alignment horizontal="right" vertical="center"/>
    </xf>
    <xf numFmtId="0" fontId="109" fillId="36" borderId="27" xfId="0" applyFont="1" applyFill="1" applyBorder="1" applyAlignment="1">
      <alignment vertical="center"/>
    </xf>
    <xf numFmtId="0" fontId="0" fillId="36" borderId="13" xfId="0" applyFill="1" applyBorder="1" applyAlignment="1" applyProtection="1">
      <alignment vertical="center"/>
      <protection/>
    </xf>
    <xf numFmtId="0" fontId="103" fillId="36" borderId="10" xfId="0" applyFont="1" applyFill="1" applyBorder="1" applyAlignment="1" applyProtection="1">
      <alignment vertical="center"/>
      <protection/>
    </xf>
    <xf numFmtId="0" fontId="103" fillId="36" borderId="26" xfId="0" applyFont="1" applyFill="1" applyBorder="1" applyAlignment="1" applyProtection="1">
      <alignment horizontal="right" vertical="center"/>
      <protection/>
    </xf>
    <xf numFmtId="0" fontId="34" fillId="13" borderId="0" xfId="0" applyFont="1" applyFill="1" applyAlignment="1">
      <alignment vertical="center"/>
    </xf>
    <xf numFmtId="0" fontId="20" fillId="13" borderId="0" xfId="0" applyFont="1" applyFill="1" applyAlignment="1" applyProtection="1">
      <alignment horizontal="center" vertical="center"/>
      <protection/>
    </xf>
    <xf numFmtId="0" fontId="0" fillId="13" borderId="0" xfId="0" applyFill="1" applyAlignment="1">
      <alignment vertical="center"/>
    </xf>
    <xf numFmtId="0" fontId="0" fillId="13" borderId="0" xfId="0" applyFill="1" applyBorder="1" applyAlignment="1" applyProtection="1">
      <alignment vertical="center"/>
      <protection/>
    </xf>
    <xf numFmtId="0" fontId="0" fillId="13" borderId="10" xfId="0" applyFill="1" applyBorder="1" applyAlignment="1" applyProtection="1">
      <alignment vertical="center"/>
      <protection/>
    </xf>
    <xf numFmtId="0" fontId="27" fillId="13" borderId="28" xfId="0" applyFont="1" applyFill="1" applyBorder="1" applyAlignment="1" applyProtection="1">
      <alignment vertical="center"/>
      <protection/>
    </xf>
    <xf numFmtId="0" fontId="27" fillId="13" borderId="19" xfId="0" applyFont="1" applyFill="1" applyBorder="1" applyAlignment="1" applyProtection="1">
      <alignment vertical="center"/>
      <protection/>
    </xf>
    <xf numFmtId="0" fontId="27" fillId="13" borderId="0" xfId="0" applyFont="1" applyFill="1" applyAlignment="1" applyProtection="1">
      <alignment vertical="center"/>
      <protection/>
    </xf>
    <xf numFmtId="0" fontId="0" fillId="13" borderId="13" xfId="0" applyFill="1" applyBorder="1" applyAlignment="1" applyProtection="1">
      <alignment vertical="center"/>
      <protection/>
    </xf>
    <xf numFmtId="0" fontId="0" fillId="13" borderId="19" xfId="0" applyFill="1" applyBorder="1" applyAlignment="1" applyProtection="1">
      <alignment vertical="center"/>
      <protection/>
    </xf>
    <xf numFmtId="180" fontId="47" fillId="13" borderId="0" xfId="0" applyNumberFormat="1" applyFont="1" applyFill="1" applyBorder="1" applyAlignment="1" applyProtection="1">
      <alignment horizontal="right"/>
      <protection/>
    </xf>
    <xf numFmtId="185" fontId="46" fillId="13" borderId="0" xfId="0" applyNumberFormat="1" applyFont="1" applyFill="1" applyBorder="1" applyAlignment="1" applyProtection="1">
      <alignment horizontal="center"/>
      <protection/>
    </xf>
    <xf numFmtId="0" fontId="27" fillId="13" borderId="0" xfId="45" applyFont="1" applyFill="1" applyAlignment="1" applyProtection="1">
      <alignment vertical="center"/>
      <protection/>
    </xf>
    <xf numFmtId="0" fontId="22" fillId="13" borderId="0" xfId="0" applyFont="1" applyFill="1" applyAlignment="1" applyProtection="1">
      <alignment horizontal="right" vertical="center"/>
      <protection/>
    </xf>
    <xf numFmtId="0" fontId="4" fillId="13" borderId="0" xfId="0" applyFont="1" applyFill="1" applyAlignment="1" applyProtection="1">
      <alignment vertical="center"/>
      <protection/>
    </xf>
    <xf numFmtId="0" fontId="24" fillId="13" borderId="0" xfId="0" applyFont="1" applyFill="1" applyBorder="1" applyAlignment="1" applyProtection="1">
      <alignment/>
      <protection/>
    </xf>
    <xf numFmtId="0" fontId="17" fillId="13" borderId="0" xfId="0" applyFont="1" applyFill="1" applyAlignment="1" applyProtection="1">
      <alignment horizontal="right" vertical="center"/>
      <protection/>
    </xf>
    <xf numFmtId="0" fontId="0" fillId="13" borderId="0" xfId="0" applyFill="1" applyAlignment="1" applyProtection="1">
      <alignment horizontal="center" vertical="center"/>
      <protection/>
    </xf>
    <xf numFmtId="0" fontId="10" fillId="13" borderId="0" xfId="0" applyFont="1" applyFill="1" applyAlignment="1" applyProtection="1">
      <alignment/>
      <protection/>
    </xf>
    <xf numFmtId="0" fontId="10" fillId="13" borderId="0" xfId="0" applyNumberFormat="1" applyFont="1" applyFill="1" applyAlignment="1" applyProtection="1">
      <alignment/>
      <protection/>
    </xf>
    <xf numFmtId="182" fontId="46" fillId="13" borderId="0" xfId="0" applyNumberFormat="1" applyFont="1" applyFill="1" applyBorder="1" applyAlignment="1" applyProtection="1">
      <alignment horizontal="center"/>
      <protection/>
    </xf>
    <xf numFmtId="0" fontId="25" fillId="13" borderId="0" xfId="0" applyFont="1" applyFill="1" applyAlignment="1" applyProtection="1">
      <alignment horizontal="right" vertical="center"/>
      <protection/>
    </xf>
    <xf numFmtId="0" fontId="20" fillId="13" borderId="0" xfId="0" applyFont="1" applyFill="1" applyAlignment="1">
      <alignment horizontal="center" vertical="center"/>
    </xf>
    <xf numFmtId="0" fontId="10" fillId="13" borderId="0" xfId="0" applyFont="1" applyFill="1" applyAlignment="1">
      <alignment/>
    </xf>
    <xf numFmtId="0" fontId="10" fillId="13" borderId="0" xfId="0" applyNumberFormat="1" applyFont="1" applyFill="1" applyAlignment="1">
      <alignment/>
    </xf>
    <xf numFmtId="0" fontId="0" fillId="13" borderId="0" xfId="0" applyFill="1" applyAlignment="1">
      <alignment/>
    </xf>
    <xf numFmtId="0" fontId="0" fillId="13" borderId="10" xfId="0" applyFill="1" applyBorder="1" applyAlignment="1">
      <alignment/>
    </xf>
    <xf numFmtId="20" fontId="0" fillId="13" borderId="0" xfId="0" applyNumberFormat="1" applyFill="1" applyBorder="1" applyAlignment="1">
      <alignment horizontal="center"/>
    </xf>
    <xf numFmtId="20" fontId="0" fillId="13" borderId="0" xfId="0" applyNumberFormat="1" applyFill="1" applyAlignment="1">
      <alignment horizontal="center"/>
    </xf>
    <xf numFmtId="0" fontId="15" fillId="13" borderId="0" xfId="0" applyFont="1" applyFill="1" applyBorder="1" applyAlignment="1">
      <alignment horizontal="right" vertical="center"/>
    </xf>
    <xf numFmtId="0" fontId="0" fillId="13" borderId="0" xfId="0" applyFill="1" applyBorder="1" applyAlignment="1">
      <alignment/>
    </xf>
    <xf numFmtId="0" fontId="46" fillId="13" borderId="0" xfId="0" applyFont="1" applyFill="1" applyBorder="1" applyAlignment="1">
      <alignment horizontal="center"/>
    </xf>
    <xf numFmtId="0" fontId="9" fillId="13" borderId="0" xfId="0" applyFont="1" applyFill="1" applyAlignment="1">
      <alignment horizontal="center"/>
    </xf>
    <xf numFmtId="0" fontId="13" fillId="13" borderId="0" xfId="0" applyFont="1" applyFill="1" applyBorder="1" applyAlignment="1">
      <alignment horizontal="center"/>
    </xf>
    <xf numFmtId="0" fontId="8" fillId="13" borderId="0" xfId="0" applyFont="1" applyFill="1" applyAlignment="1">
      <alignment horizontal="center"/>
    </xf>
    <xf numFmtId="0" fontId="14" fillId="13" borderId="0" xfId="0" applyFont="1" applyFill="1" applyBorder="1" applyAlignment="1">
      <alignment horizontal="center"/>
    </xf>
    <xf numFmtId="0" fontId="27" fillId="13" borderId="0" xfId="0" applyFont="1" applyFill="1" applyAlignment="1">
      <alignment/>
    </xf>
    <xf numFmtId="0" fontId="0" fillId="13" borderId="0" xfId="0" applyFont="1" applyFill="1" applyAlignment="1">
      <alignment/>
    </xf>
    <xf numFmtId="0" fontId="27" fillId="13" borderId="0" xfId="0" applyFont="1" applyFill="1" applyAlignment="1">
      <alignment horizontal="left"/>
    </xf>
    <xf numFmtId="0" fontId="0" fillId="13" borderId="0" xfId="0" applyFill="1" applyBorder="1" applyAlignment="1">
      <alignment horizontal="right"/>
    </xf>
    <xf numFmtId="0" fontId="5" fillId="13" borderId="0" xfId="0" applyFont="1" applyFill="1" applyBorder="1" applyAlignment="1">
      <alignment horizontal="center"/>
    </xf>
    <xf numFmtId="0" fontId="0" fillId="13" borderId="0" xfId="0" applyFill="1" applyBorder="1" applyAlignment="1">
      <alignment horizontal="center"/>
    </xf>
    <xf numFmtId="0" fontId="0" fillId="13" borderId="0" xfId="0" applyFill="1" applyBorder="1" applyAlignment="1">
      <alignment horizontal="left"/>
    </xf>
    <xf numFmtId="0" fontId="12" fillId="13" borderId="0" xfId="0" applyFont="1" applyFill="1" applyBorder="1" applyAlignment="1">
      <alignment horizontal="left"/>
    </xf>
    <xf numFmtId="20" fontId="21" fillId="13" borderId="11" xfId="0" applyNumberFormat="1" applyFont="1" applyFill="1" applyBorder="1" applyAlignment="1">
      <alignment horizontal="left" vertical="top"/>
    </xf>
    <xf numFmtId="22" fontId="4" fillId="13" borderId="0" xfId="0" applyNumberFormat="1" applyFont="1" applyFill="1" applyAlignment="1">
      <alignment horizontal="center"/>
    </xf>
    <xf numFmtId="20" fontId="0" fillId="13" borderId="10" xfId="0" applyNumberFormat="1" applyFill="1" applyBorder="1" applyAlignment="1">
      <alignment horizontal="center"/>
    </xf>
    <xf numFmtId="20" fontId="0" fillId="13" borderId="28" xfId="0" applyNumberFormat="1" applyFill="1" applyBorder="1" applyAlignment="1">
      <alignment horizontal="center"/>
    </xf>
    <xf numFmtId="0" fontId="0" fillId="13" borderId="13" xfId="0" applyFill="1" applyBorder="1" applyAlignment="1">
      <alignment/>
    </xf>
    <xf numFmtId="0" fontId="23" fillId="13" borderId="0" xfId="0" applyFont="1" applyFill="1" applyAlignment="1">
      <alignment horizontal="right" vertical="center"/>
    </xf>
    <xf numFmtId="0" fontId="0" fillId="13" borderId="0" xfId="0" applyFill="1" applyBorder="1" applyAlignment="1">
      <alignment vertical="center"/>
    </xf>
    <xf numFmtId="0" fontId="6" fillId="13" borderId="0" xfId="0" applyFont="1" applyFill="1" applyAlignment="1">
      <alignment/>
    </xf>
    <xf numFmtId="0" fontId="44" fillId="13" borderId="0" xfId="0" applyFont="1" applyFill="1" applyAlignment="1">
      <alignment horizontal="center"/>
    </xf>
    <xf numFmtId="0" fontId="19" fillId="13" borderId="0" xfId="0" applyFont="1" applyFill="1" applyBorder="1" applyAlignment="1" applyProtection="1">
      <alignment horizontal="center" vertical="center"/>
      <protection locked="0"/>
    </xf>
    <xf numFmtId="0" fontId="19" fillId="13" borderId="11" xfId="0" applyFont="1" applyFill="1" applyBorder="1" applyAlignment="1" applyProtection="1">
      <alignment horizontal="center" vertical="center"/>
      <protection locked="0"/>
    </xf>
    <xf numFmtId="0" fontId="11" fillId="13" borderId="0" xfId="0" applyFont="1" applyFill="1" applyAlignment="1">
      <alignment horizontal="left" vertical="center"/>
    </xf>
    <xf numFmtId="0" fontId="0" fillId="13" borderId="10" xfId="0" applyFill="1" applyBorder="1" applyAlignment="1">
      <alignment vertical="center"/>
    </xf>
    <xf numFmtId="0" fontId="0" fillId="13" borderId="0" xfId="0" applyFont="1" applyFill="1" applyAlignment="1">
      <alignment vertical="center"/>
    </xf>
    <xf numFmtId="0" fontId="0" fillId="13" borderId="10" xfId="0" applyFont="1" applyFill="1" applyBorder="1" applyAlignment="1">
      <alignment vertical="center"/>
    </xf>
    <xf numFmtId="0" fontId="0" fillId="13" borderId="0" xfId="0" applyFont="1" applyFill="1" applyAlignment="1">
      <alignment/>
    </xf>
    <xf numFmtId="0" fontId="0" fillId="13" borderId="10" xfId="0" applyFont="1" applyFill="1" applyBorder="1" applyAlignment="1">
      <alignment/>
    </xf>
    <xf numFmtId="0" fontId="0" fillId="13" borderId="12" xfId="0" applyFill="1" applyBorder="1" applyAlignment="1">
      <alignment/>
    </xf>
    <xf numFmtId="0" fontId="46" fillId="13" borderId="0" xfId="0" applyFont="1" applyFill="1" applyAlignment="1">
      <alignment horizontal="right"/>
    </xf>
    <xf numFmtId="180" fontId="47" fillId="13" borderId="16" xfId="0" applyNumberFormat="1" applyFont="1" applyFill="1" applyBorder="1" applyAlignment="1">
      <alignment horizontal="right"/>
    </xf>
    <xf numFmtId="185" fontId="46" fillId="13" borderId="16" xfId="0" applyNumberFormat="1" applyFont="1" applyFill="1" applyBorder="1" applyAlignment="1">
      <alignment horizontal="center"/>
    </xf>
    <xf numFmtId="0" fontId="3" fillId="13" borderId="0" xfId="0" applyFont="1" applyFill="1" applyAlignment="1">
      <alignment/>
    </xf>
    <xf numFmtId="0" fontId="27" fillId="13" borderId="0" xfId="0" applyNumberFormat="1" applyFont="1" applyFill="1" applyAlignment="1">
      <alignment/>
    </xf>
    <xf numFmtId="0" fontId="7" fillId="13" borderId="0" xfId="0" applyFont="1" applyFill="1" applyAlignment="1">
      <alignment/>
    </xf>
    <xf numFmtId="0" fontId="24" fillId="13" borderId="0" xfId="0" applyFont="1" applyFill="1" applyAlignment="1">
      <alignment/>
    </xf>
    <xf numFmtId="0" fontId="45" fillId="13" borderId="0" xfId="0" applyFont="1" applyFill="1" applyAlignment="1">
      <alignment/>
    </xf>
    <xf numFmtId="0" fontId="0" fillId="7" borderId="0" xfId="0" applyFill="1" applyAlignment="1">
      <alignment/>
    </xf>
    <xf numFmtId="0" fontId="46" fillId="33" borderId="0" xfId="0" applyFont="1" applyFill="1" applyBorder="1" applyAlignment="1">
      <alignment/>
    </xf>
    <xf numFmtId="0" fontId="46" fillId="13" borderId="0" xfId="0" applyFont="1" applyFill="1" applyBorder="1" applyAlignment="1">
      <alignment/>
    </xf>
    <xf numFmtId="0" fontId="103" fillId="36" borderId="26" xfId="0" applyFont="1" applyFill="1" applyBorder="1" applyAlignment="1" applyProtection="1">
      <alignment vertical="center"/>
      <protection/>
    </xf>
    <xf numFmtId="0" fontId="4" fillId="36" borderId="0" xfId="0" applyFont="1" applyFill="1" applyAlignment="1" applyProtection="1">
      <alignment vertical="center"/>
      <protection/>
    </xf>
    <xf numFmtId="0" fontId="4" fillId="13" borderId="0" xfId="0" applyFont="1" applyFill="1" applyAlignment="1" applyProtection="1">
      <alignment horizontal="center" vertical="center"/>
      <protection/>
    </xf>
    <xf numFmtId="0" fontId="4" fillId="13" borderId="0" xfId="0" applyFont="1" applyFill="1" applyAlignment="1" applyProtection="1">
      <alignment vertical="center"/>
      <protection/>
    </xf>
    <xf numFmtId="0" fontId="38" fillId="13" borderId="0" xfId="0" applyFont="1" applyFill="1" applyAlignment="1" applyProtection="1">
      <alignment vertical="center"/>
      <protection/>
    </xf>
    <xf numFmtId="0" fontId="103" fillId="36" borderId="0" xfId="0" applyFont="1" applyFill="1" applyBorder="1" applyAlignment="1" applyProtection="1">
      <alignment horizontal="center" vertical="center"/>
      <protection locked="0"/>
    </xf>
    <xf numFmtId="0" fontId="103" fillId="37" borderId="17" xfId="0" applyFont="1" applyFill="1" applyBorder="1" applyAlignment="1" applyProtection="1">
      <alignment horizontal="center"/>
      <protection/>
    </xf>
    <xf numFmtId="0" fontId="104" fillId="36" borderId="0" xfId="0" applyFont="1" applyFill="1" applyBorder="1" applyAlignment="1" applyProtection="1">
      <alignment horizontal="center" vertical="center"/>
      <protection/>
    </xf>
    <xf numFmtId="0" fontId="103" fillId="37" borderId="17" xfId="0" applyFont="1" applyFill="1" applyBorder="1" applyAlignment="1" applyProtection="1">
      <alignment horizontal="center" vertical="center"/>
      <protection/>
    </xf>
    <xf numFmtId="0" fontId="103" fillId="39" borderId="0" xfId="0" applyFont="1" applyFill="1" applyBorder="1" applyAlignment="1" applyProtection="1">
      <alignment horizontal="center"/>
      <protection/>
    </xf>
    <xf numFmtId="0" fontId="103" fillId="36" borderId="27" xfId="0" applyFont="1" applyFill="1" applyBorder="1" applyAlignment="1" applyProtection="1">
      <alignment horizontal="right" vertical="center"/>
      <protection/>
    </xf>
    <xf numFmtId="0" fontId="103" fillId="36" borderId="18" xfId="0" applyFont="1" applyFill="1" applyBorder="1" applyAlignment="1" applyProtection="1">
      <alignment horizontal="center" vertical="center"/>
      <protection locked="0"/>
    </xf>
    <xf numFmtId="0" fontId="103" fillId="36" borderId="26" xfId="0" applyFont="1" applyFill="1" applyBorder="1" applyAlignment="1" applyProtection="1">
      <alignment horizontal="center" vertical="center"/>
      <protection/>
    </xf>
    <xf numFmtId="180" fontId="47" fillId="13" borderId="0" xfId="0" applyNumberFormat="1" applyFont="1" applyFill="1" applyBorder="1" applyAlignment="1" applyProtection="1">
      <alignment horizontal="right" vertical="top"/>
      <protection/>
    </xf>
    <xf numFmtId="185" fontId="46" fillId="13" borderId="0" xfId="0" applyNumberFormat="1" applyFont="1" applyFill="1" applyBorder="1" applyAlignment="1" applyProtection="1">
      <alignment horizontal="center" vertical="top"/>
      <protection/>
    </xf>
    <xf numFmtId="0" fontId="50" fillId="13" borderId="0" xfId="45" applyFont="1" applyFill="1" applyAlignment="1" applyProtection="1">
      <alignment vertical="center"/>
      <protection/>
    </xf>
    <xf numFmtId="0" fontId="49" fillId="13" borderId="0" xfId="0" applyFont="1" applyFill="1" applyAlignment="1" applyProtection="1">
      <alignment horizontal="center" vertical="center"/>
      <protection/>
    </xf>
    <xf numFmtId="0" fontId="0" fillId="13" borderId="0" xfId="0" applyFont="1" applyFill="1" applyAlignment="1" applyProtection="1">
      <alignment vertical="center"/>
      <protection/>
    </xf>
    <xf numFmtId="22" fontId="0" fillId="13" borderId="0" xfId="0" applyNumberFormat="1" applyFill="1" applyAlignment="1" applyProtection="1">
      <alignment vertical="center"/>
      <protection/>
    </xf>
    <xf numFmtId="0" fontId="52" fillId="13" borderId="0" xfId="45" applyFont="1" applyFill="1" applyAlignment="1" applyProtection="1">
      <alignment vertical="center"/>
      <protection/>
    </xf>
    <xf numFmtId="0" fontId="104" fillId="39" borderId="0" xfId="0" applyFont="1" applyFill="1" applyBorder="1" applyAlignment="1" applyProtection="1">
      <alignment horizontal="left"/>
      <protection/>
    </xf>
    <xf numFmtId="0" fontId="102" fillId="39" borderId="0" xfId="0" applyFont="1" applyFill="1" applyBorder="1" applyAlignment="1" applyProtection="1">
      <alignment/>
      <protection/>
    </xf>
    <xf numFmtId="0" fontId="0" fillId="36" borderId="0" xfId="0" applyFont="1" applyFill="1" applyAlignment="1" applyProtection="1">
      <alignment vertical="center"/>
      <protection/>
    </xf>
    <xf numFmtId="0" fontId="4" fillId="36" borderId="0" xfId="0" applyFont="1" applyFill="1" applyAlignment="1" applyProtection="1">
      <alignment vertical="center"/>
      <protection/>
    </xf>
    <xf numFmtId="0" fontId="103" fillId="36" borderId="29" xfId="0" applyFont="1" applyFill="1" applyBorder="1" applyAlignment="1" applyProtection="1">
      <alignment horizontal="center" vertical="center"/>
      <protection locked="0"/>
    </xf>
    <xf numFmtId="0" fontId="22" fillId="13" borderId="0" xfId="0" applyFont="1" applyFill="1" applyBorder="1" applyAlignment="1" applyProtection="1">
      <alignment horizontal="right" vertical="center"/>
      <protection/>
    </xf>
    <xf numFmtId="0" fontId="4" fillId="13" borderId="0" xfId="0" applyFont="1" applyFill="1" applyBorder="1" applyAlignment="1" applyProtection="1">
      <alignment vertical="center"/>
      <protection/>
    </xf>
    <xf numFmtId="16" fontId="104" fillId="36" borderId="0" xfId="0" applyNumberFormat="1" applyFont="1" applyFill="1" applyAlignment="1" applyProtection="1">
      <alignment horizontal="center" vertical="center"/>
      <protection/>
    </xf>
    <xf numFmtId="0" fontId="103" fillId="37" borderId="17" xfId="0" applyFont="1" applyFill="1" applyBorder="1" applyAlignment="1" applyProtection="1">
      <alignment/>
      <protection/>
    </xf>
    <xf numFmtId="0" fontId="104" fillId="37" borderId="17" xfId="0" applyFont="1" applyFill="1" applyBorder="1" applyAlignment="1" applyProtection="1">
      <alignment/>
      <protection/>
    </xf>
    <xf numFmtId="0" fontId="103" fillId="36" borderId="29" xfId="0" applyFont="1" applyFill="1" applyBorder="1" applyAlignment="1" applyProtection="1">
      <alignment horizontal="center" vertical="center"/>
      <protection/>
    </xf>
    <xf numFmtId="16" fontId="103" fillId="36" borderId="0" xfId="0" applyNumberFormat="1" applyFont="1" applyFill="1" applyAlignment="1" applyProtection="1">
      <alignment horizontal="left" vertical="center"/>
      <protection/>
    </xf>
    <xf numFmtId="20" fontId="103" fillId="36" borderId="0" xfId="0" applyNumberFormat="1" applyFont="1" applyFill="1" applyAlignment="1" applyProtection="1">
      <alignment horizontal="center" vertical="center"/>
      <protection/>
    </xf>
    <xf numFmtId="0" fontId="103" fillId="37" borderId="17" xfId="0" applyFont="1" applyFill="1" applyBorder="1" applyAlignment="1" applyProtection="1">
      <alignment vertical="center"/>
      <protection/>
    </xf>
    <xf numFmtId="0" fontId="104" fillId="37" borderId="17" xfId="0" applyFont="1" applyFill="1" applyBorder="1" applyAlignment="1" applyProtection="1">
      <alignment vertical="center"/>
      <protection/>
    </xf>
    <xf numFmtId="0" fontId="103" fillId="36" borderId="0" xfId="0" applyFont="1" applyFill="1" applyBorder="1" applyAlignment="1" applyProtection="1">
      <alignment horizontal="right" vertical="center"/>
      <protection/>
    </xf>
    <xf numFmtId="0" fontId="101" fillId="36" borderId="30" xfId="0" applyFont="1" applyFill="1" applyBorder="1" applyAlignment="1" applyProtection="1">
      <alignment vertical="center"/>
      <protection/>
    </xf>
    <xf numFmtId="0" fontId="0" fillId="13" borderId="28" xfId="0" applyFill="1" applyBorder="1" applyAlignment="1" applyProtection="1">
      <alignment vertical="center"/>
      <protection/>
    </xf>
    <xf numFmtId="182" fontId="46" fillId="13" borderId="0" xfId="0" applyNumberFormat="1" applyFont="1" applyFill="1" applyBorder="1" applyAlignment="1" applyProtection="1">
      <alignment horizontal="center" vertical="top"/>
      <protection/>
    </xf>
    <xf numFmtId="0" fontId="28" fillId="13" borderId="0" xfId="0" applyFont="1" applyFill="1" applyBorder="1" applyAlignment="1" applyProtection="1">
      <alignment horizontal="right" vertical="center"/>
      <protection/>
    </xf>
    <xf numFmtId="0" fontId="24" fillId="13" borderId="0" xfId="0" applyFont="1" applyFill="1" applyAlignment="1" applyProtection="1">
      <alignment vertical="center"/>
      <protection/>
    </xf>
    <xf numFmtId="22" fontId="16" fillId="13" borderId="0" xfId="0" applyNumberFormat="1" applyFont="1" applyFill="1" applyBorder="1" applyAlignment="1" applyProtection="1">
      <alignment horizontal="center" vertical="top"/>
      <protection/>
    </xf>
    <xf numFmtId="0" fontId="25" fillId="13" borderId="31" xfId="0" applyFont="1" applyFill="1" applyBorder="1" applyAlignment="1" applyProtection="1">
      <alignment horizontal="right" vertical="center"/>
      <protection/>
    </xf>
    <xf numFmtId="0" fontId="0" fillId="13" borderId="13" xfId="0" applyFont="1" applyFill="1" applyBorder="1" applyAlignment="1" applyProtection="1">
      <alignment vertical="center"/>
      <protection/>
    </xf>
    <xf numFmtId="0" fontId="29" fillId="13" borderId="0" xfId="0" applyFont="1" applyFill="1" applyBorder="1" applyAlignment="1" applyProtection="1">
      <alignment horizontal="right" vertical="center"/>
      <protection/>
    </xf>
    <xf numFmtId="0" fontId="26" fillId="13" borderId="0" xfId="0" applyFont="1" applyFill="1" applyAlignment="1" applyProtection="1">
      <alignment vertical="center"/>
      <protection/>
    </xf>
    <xf numFmtId="16" fontId="104" fillId="36" borderId="15" xfId="0" applyNumberFormat="1" applyFont="1" applyFill="1" applyBorder="1" applyAlignment="1">
      <alignment horizontal="center" vertical="center"/>
    </xf>
    <xf numFmtId="0" fontId="109" fillId="36" borderId="0" xfId="0" applyFont="1" applyFill="1" applyAlignment="1" applyProtection="1">
      <alignment vertical="center"/>
      <protection/>
    </xf>
    <xf numFmtId="0" fontId="109" fillId="36" borderId="10" xfId="0" applyFont="1" applyFill="1" applyBorder="1" applyAlignment="1" applyProtection="1">
      <alignment vertical="center"/>
      <protection/>
    </xf>
    <xf numFmtId="0" fontId="104" fillId="36" borderId="15" xfId="0" applyFont="1" applyFill="1" applyBorder="1" applyAlignment="1">
      <alignment vertical="center"/>
    </xf>
    <xf numFmtId="0" fontId="109" fillId="36" borderId="15" xfId="0" applyFont="1" applyFill="1" applyBorder="1" applyAlignment="1">
      <alignment vertical="center"/>
    </xf>
    <xf numFmtId="0" fontId="110" fillId="36" borderId="15" xfId="0" applyFont="1" applyFill="1" applyBorder="1" applyAlignment="1">
      <alignment vertical="center"/>
    </xf>
    <xf numFmtId="0" fontId="37" fillId="35" borderId="0" xfId="0" applyFont="1" applyFill="1" applyAlignment="1" applyProtection="1">
      <alignment horizontal="center"/>
      <protection/>
    </xf>
    <xf numFmtId="0" fontId="37" fillId="35" borderId="0" xfId="45" applyFont="1" applyFill="1" applyAlignment="1" applyProtection="1">
      <alignment horizontal="center"/>
      <protection/>
    </xf>
    <xf numFmtId="0" fontId="30" fillId="35" borderId="0" xfId="0" applyFont="1" applyFill="1" applyAlignment="1" applyProtection="1">
      <alignment horizontal="center"/>
      <protection/>
    </xf>
    <xf numFmtId="0" fontId="31" fillId="35" borderId="0" xfId="0" applyFont="1" applyFill="1" applyAlignment="1" applyProtection="1">
      <alignment horizontal="center"/>
      <protection/>
    </xf>
    <xf numFmtId="0" fontId="35" fillId="35" borderId="0" xfId="0" applyFont="1" applyFill="1" applyAlignment="1" applyProtection="1">
      <alignment horizontal="center"/>
      <protection/>
    </xf>
    <xf numFmtId="20" fontId="104" fillId="36" borderId="15" xfId="0" applyNumberFormat="1" applyFont="1" applyFill="1" applyBorder="1" applyAlignment="1">
      <alignment horizontal="center" vertical="center"/>
    </xf>
    <xf numFmtId="0" fontId="111" fillId="36" borderId="0" xfId="0" applyFont="1" applyFill="1" applyAlignment="1">
      <alignment horizontal="center" vertical="center"/>
    </xf>
    <xf numFmtId="0" fontId="51" fillId="36" borderId="0" xfId="0" applyFont="1" applyFill="1" applyAlignment="1">
      <alignment horizontal="center" vertical="center"/>
    </xf>
    <xf numFmtId="0" fontId="102" fillId="37" borderId="17" xfId="0" applyFont="1" applyFill="1" applyBorder="1" applyAlignment="1">
      <alignment horizontal="center"/>
    </xf>
    <xf numFmtId="16" fontId="104" fillId="36" borderId="15" xfId="0" applyNumberFormat="1" applyFont="1" applyFill="1" applyBorder="1" applyAlignment="1">
      <alignment horizontal="center" vertical="center"/>
    </xf>
    <xf numFmtId="0" fontId="46" fillId="13" borderId="13" xfId="0" applyFont="1" applyFill="1" applyBorder="1" applyAlignment="1">
      <alignment horizontal="center"/>
    </xf>
    <xf numFmtId="181" fontId="104" fillId="36" borderId="15" xfId="0" applyNumberFormat="1" applyFont="1" applyFill="1" applyBorder="1" applyAlignment="1">
      <alignment horizontal="center" vertical="center"/>
    </xf>
    <xf numFmtId="0" fontId="112" fillId="36" borderId="0" xfId="0" applyFont="1" applyFill="1" applyAlignment="1">
      <alignment horizontal="center" vertical="center"/>
    </xf>
    <xf numFmtId="0" fontId="113" fillId="36" borderId="0" xfId="0" applyFont="1" applyFill="1" applyAlignment="1">
      <alignment horizontal="center" vertical="center"/>
    </xf>
    <xf numFmtId="0" fontId="46" fillId="13" borderId="0" xfId="0" applyFont="1" applyFill="1" applyBorder="1" applyAlignment="1">
      <alignment horizontal="center"/>
    </xf>
    <xf numFmtId="0" fontId="27" fillId="13" borderId="0" xfId="45" applyFont="1" applyFill="1" applyAlignment="1" applyProtection="1">
      <alignment horizontal="center"/>
      <protection/>
    </xf>
    <xf numFmtId="0" fontId="104" fillId="36" borderId="15" xfId="0" applyFont="1" applyFill="1" applyBorder="1" applyAlignment="1" applyProtection="1">
      <alignment horizontal="center" vertical="center"/>
      <protection/>
    </xf>
    <xf numFmtId="0" fontId="114" fillId="36" borderId="0" xfId="0" applyFont="1" applyFill="1" applyAlignment="1">
      <alignment horizontal="center"/>
    </xf>
    <xf numFmtId="0" fontId="115" fillId="36" borderId="0" xfId="0" applyFont="1" applyFill="1" applyAlignment="1">
      <alignment horizontal="center"/>
    </xf>
    <xf numFmtId="0" fontId="103" fillId="37" borderId="17" xfId="0" applyFont="1" applyFill="1" applyBorder="1" applyAlignment="1" applyProtection="1">
      <alignment horizontal="center"/>
      <protection/>
    </xf>
    <xf numFmtId="0" fontId="116" fillId="36" borderId="0" xfId="0" applyFont="1" applyFill="1" applyAlignment="1">
      <alignment horizontal="center" vertical="center"/>
    </xf>
    <xf numFmtId="0" fontId="104" fillId="36" borderId="0" xfId="0" applyFont="1" applyFill="1" applyBorder="1" applyAlignment="1" applyProtection="1">
      <alignment horizontal="center" vertical="center"/>
      <protection/>
    </xf>
    <xf numFmtId="0" fontId="117" fillId="40" borderId="32" xfId="0" applyFont="1" applyFill="1" applyBorder="1" applyAlignment="1" applyProtection="1">
      <alignment horizontal="center" vertical="center"/>
      <protection/>
    </xf>
    <xf numFmtId="0" fontId="117" fillId="40" borderId="33" xfId="0" applyFont="1" applyFill="1" applyBorder="1" applyAlignment="1" applyProtection="1">
      <alignment horizontal="center" vertical="center"/>
      <protection/>
    </xf>
    <xf numFmtId="0" fontId="103" fillId="36" borderId="27" xfId="0" applyFont="1" applyFill="1" applyBorder="1" applyAlignment="1" applyProtection="1">
      <alignment horizontal="center" vertical="center"/>
      <protection/>
    </xf>
    <xf numFmtId="0" fontId="103" fillId="36" borderId="18" xfId="0" applyFont="1" applyFill="1" applyBorder="1" applyAlignment="1" applyProtection="1">
      <alignment horizontal="center" vertical="center"/>
      <protection/>
    </xf>
    <xf numFmtId="0" fontId="102" fillId="38" borderId="0" xfId="0" applyFont="1" applyFill="1" applyBorder="1" applyAlignment="1">
      <alignment horizontal="left" vertical="center"/>
    </xf>
    <xf numFmtId="0" fontId="102" fillId="36" borderId="34" xfId="0" applyFont="1" applyFill="1" applyBorder="1" applyAlignment="1">
      <alignment horizontal="left" vertical="center"/>
    </xf>
    <xf numFmtId="0" fontId="102" fillId="36" borderId="35" xfId="0" applyFont="1" applyFill="1" applyBorder="1" applyAlignment="1">
      <alignment horizontal="left" vertical="center"/>
    </xf>
    <xf numFmtId="0" fontId="102" fillId="36" borderId="36" xfId="0" applyFont="1" applyFill="1" applyBorder="1" applyAlignment="1">
      <alignment horizontal="left" vertical="center"/>
    </xf>
    <xf numFmtId="0" fontId="102" fillId="36" borderId="37" xfId="0" applyFont="1" applyFill="1" applyBorder="1" applyAlignment="1">
      <alignment horizontal="left" vertical="center"/>
    </xf>
    <xf numFmtId="0" fontId="102" fillId="36" borderId="38" xfId="0" applyFont="1" applyFill="1" applyBorder="1" applyAlignment="1">
      <alignment horizontal="left" vertical="center"/>
    </xf>
    <xf numFmtId="0" fontId="102" fillId="36" borderId="39" xfId="0" applyFont="1" applyFill="1" applyBorder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42" fillId="7" borderId="40" xfId="0" applyFont="1" applyFill="1" applyBorder="1" applyAlignment="1" applyProtection="1">
      <alignment horizontal="center" vertical="center"/>
      <protection/>
    </xf>
    <xf numFmtId="0" fontId="42" fillId="7" borderId="41" xfId="0" applyFont="1" applyFill="1" applyBorder="1" applyAlignment="1" applyProtection="1">
      <alignment horizontal="center" vertical="center"/>
      <protection/>
    </xf>
    <xf numFmtId="0" fontId="103" fillId="36" borderId="0" xfId="0" applyFont="1" applyFill="1" applyBorder="1" applyAlignment="1">
      <alignment horizontal="center" vertical="center"/>
    </xf>
    <xf numFmtId="0" fontId="4" fillId="7" borderId="42" xfId="0" applyFont="1" applyFill="1" applyBorder="1" applyAlignment="1" applyProtection="1">
      <alignment horizontal="center" vertical="center"/>
      <protection/>
    </xf>
    <xf numFmtId="0" fontId="4" fillId="7" borderId="43" xfId="0" applyFont="1" applyFill="1" applyBorder="1" applyAlignment="1" applyProtection="1">
      <alignment horizontal="center" vertical="center"/>
      <protection/>
    </xf>
    <xf numFmtId="0" fontId="5" fillId="0" borderId="0" xfId="45" applyFont="1" applyAlignment="1" applyProtection="1">
      <alignment horizontal="center" vertical="center"/>
      <protection/>
    </xf>
    <xf numFmtId="0" fontId="102" fillId="36" borderId="44" xfId="0" applyFont="1" applyFill="1" applyBorder="1" applyAlignment="1">
      <alignment horizontal="left" vertical="center"/>
    </xf>
    <xf numFmtId="0" fontId="102" fillId="36" borderId="45" xfId="0" applyFont="1" applyFill="1" applyBorder="1" applyAlignment="1">
      <alignment horizontal="left" vertical="center"/>
    </xf>
    <xf numFmtId="0" fontId="102" fillId="36" borderId="46" xfId="0" applyFont="1" applyFill="1" applyBorder="1" applyAlignment="1">
      <alignment horizontal="left" vertical="center"/>
    </xf>
    <xf numFmtId="0" fontId="42" fillId="7" borderId="47" xfId="0" applyFont="1" applyFill="1" applyBorder="1" applyAlignment="1" applyProtection="1">
      <alignment horizontal="left" vertical="center"/>
      <protection/>
    </xf>
    <xf numFmtId="0" fontId="42" fillId="7" borderId="48" xfId="0" applyFont="1" applyFill="1" applyBorder="1" applyAlignment="1" applyProtection="1">
      <alignment horizontal="left" vertical="center"/>
      <protection/>
    </xf>
    <xf numFmtId="0" fontId="42" fillId="7" borderId="49" xfId="0" applyFont="1" applyFill="1" applyBorder="1" applyAlignment="1" applyProtection="1">
      <alignment horizontal="left" vertical="center"/>
      <protection/>
    </xf>
    <xf numFmtId="0" fontId="42" fillId="7" borderId="50" xfId="0" applyFont="1" applyFill="1" applyBorder="1" applyAlignment="1" applyProtection="1">
      <alignment horizontal="left" vertical="center"/>
      <protection/>
    </xf>
    <xf numFmtId="0" fontId="42" fillId="7" borderId="51" xfId="0" applyFont="1" applyFill="1" applyBorder="1" applyAlignment="1" applyProtection="1">
      <alignment horizontal="left" vertical="center"/>
      <protection/>
    </xf>
    <xf numFmtId="0" fontId="42" fillId="7" borderId="52" xfId="0" applyFont="1" applyFill="1" applyBorder="1" applyAlignment="1" applyProtection="1">
      <alignment horizontal="left" vertical="center"/>
      <protection/>
    </xf>
    <xf numFmtId="0" fontId="42" fillId="7" borderId="53" xfId="0" applyFont="1" applyFill="1" applyBorder="1" applyAlignment="1">
      <alignment horizontal="left" vertical="center"/>
    </xf>
    <xf numFmtId="0" fontId="42" fillId="7" borderId="54" xfId="0" applyFont="1" applyFill="1" applyBorder="1" applyAlignment="1">
      <alignment horizontal="left" vertical="center"/>
    </xf>
    <xf numFmtId="0" fontId="42" fillId="7" borderId="55" xfId="0" applyFont="1" applyFill="1" applyBorder="1" applyAlignment="1">
      <alignment horizontal="left" vertical="center"/>
    </xf>
    <xf numFmtId="0" fontId="42" fillId="7" borderId="42" xfId="0" applyFont="1" applyFill="1" applyBorder="1" applyAlignment="1" applyProtection="1">
      <alignment horizontal="right" vertical="center"/>
      <protection/>
    </xf>
    <xf numFmtId="0" fontId="42" fillId="7" borderId="43" xfId="0" applyFont="1" applyFill="1" applyBorder="1" applyAlignment="1" applyProtection="1">
      <alignment horizontal="right" vertical="center"/>
      <protection/>
    </xf>
    <xf numFmtId="0" fontId="42" fillId="7" borderId="42" xfId="0" applyFont="1" applyFill="1" applyBorder="1" applyAlignment="1" applyProtection="1">
      <alignment horizontal="left" vertical="center"/>
      <protection/>
    </xf>
    <xf numFmtId="0" fontId="42" fillId="7" borderId="43" xfId="0" applyFont="1" applyFill="1" applyBorder="1" applyAlignment="1" applyProtection="1">
      <alignment horizontal="left" vertical="center"/>
      <protection/>
    </xf>
    <xf numFmtId="0" fontId="42" fillId="7" borderId="40" xfId="0" applyFont="1" applyFill="1" applyBorder="1" applyAlignment="1" applyProtection="1">
      <alignment horizontal="right" vertical="center"/>
      <protection/>
    </xf>
    <xf numFmtId="0" fontId="42" fillId="7" borderId="41" xfId="0" applyFont="1" applyFill="1" applyBorder="1" applyAlignment="1" applyProtection="1">
      <alignment horizontal="right" vertical="center"/>
      <protection/>
    </xf>
    <xf numFmtId="0" fontId="4" fillId="7" borderId="0" xfId="0" applyFont="1" applyFill="1" applyBorder="1" applyAlignment="1">
      <alignment horizontal="center" vertical="center"/>
    </xf>
    <xf numFmtId="0" fontId="4" fillId="7" borderId="40" xfId="0" applyFont="1" applyFill="1" applyBorder="1" applyAlignment="1" applyProtection="1">
      <alignment horizontal="center" vertical="center"/>
      <protection/>
    </xf>
    <xf numFmtId="0" fontId="4" fillId="7" borderId="41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307"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</font>
    </dxf>
    <dxf>
      <font>
        <b/>
        <i val="0"/>
      </font>
    </dxf>
    <dxf>
      <fill>
        <patternFill>
          <bgColor indexed="52"/>
        </patternFill>
      </fill>
    </dxf>
    <dxf>
      <fill>
        <patternFill>
          <bgColor indexed="47"/>
        </patternFill>
      </fill>
      <border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6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6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6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6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6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60"/>
      </font>
    </dxf>
    <dxf>
      <fill>
        <patternFill>
          <bgColor rgb="FFFFCC99"/>
        </patternFill>
      </fill>
      <border>
        <left style="thin">
          <color rgb="FFFF9900"/>
        </left>
        <right style="thin">
          <color rgb="FF0000FF"/>
        </right>
        <top style="thin"/>
        <bottom style="thin">
          <color rgb="FF0000FF"/>
        </bottom>
      </border>
    </dxf>
    <dxf>
      <fill>
        <patternFill>
          <bgColor rgb="FFFFCC99"/>
        </patternFill>
      </fill>
      <border>
        <left style="thin">
          <color rgb="FF993300"/>
        </left>
        <right style="thin">
          <color rgb="FF0000FF"/>
        </right>
        <top style="thin"/>
        <bottom style="thin">
          <color rgb="FF00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552450</xdr:colOff>
      <xdr:row>5</xdr:row>
      <xdr:rowOff>161925</xdr:rowOff>
    </xdr:from>
    <xdr:to>
      <xdr:col>6</xdr:col>
      <xdr:colOff>561975</xdr:colOff>
      <xdr:row>17</xdr:row>
      <xdr:rowOff>142875</xdr:rowOff>
    </xdr:to>
    <xdr:pic>
      <xdr:nvPicPr>
        <xdr:cNvPr id="1" name="3 Imagen" descr="FEDERACION CANA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343025"/>
          <a:ext cx="3076575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8</xdr:row>
      <xdr:rowOff>85725</xdr:rowOff>
    </xdr:from>
    <xdr:to>
      <xdr:col>8</xdr:col>
      <xdr:colOff>742950</xdr:colOff>
      <xdr:row>8</xdr:row>
      <xdr:rowOff>85725</xdr:rowOff>
    </xdr:to>
    <xdr:sp>
      <xdr:nvSpPr>
        <xdr:cNvPr id="1" name="Line 2"/>
        <xdr:cNvSpPr>
          <a:spLocks/>
        </xdr:cNvSpPr>
      </xdr:nvSpPr>
      <xdr:spPr>
        <a:xfrm>
          <a:off x="4124325" y="2333625"/>
          <a:ext cx="74295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85725</xdr:rowOff>
    </xdr:from>
    <xdr:to>
      <xdr:col>8</xdr:col>
      <xdr:colOff>742950</xdr:colOff>
      <xdr:row>12</xdr:row>
      <xdr:rowOff>85725</xdr:rowOff>
    </xdr:to>
    <xdr:sp>
      <xdr:nvSpPr>
        <xdr:cNvPr id="2" name="Line 3"/>
        <xdr:cNvSpPr>
          <a:spLocks/>
        </xdr:cNvSpPr>
      </xdr:nvSpPr>
      <xdr:spPr>
        <a:xfrm>
          <a:off x="4124325" y="3305175"/>
          <a:ext cx="74295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114300</xdr:rowOff>
    </xdr:from>
    <xdr:to>
      <xdr:col>8</xdr:col>
      <xdr:colOff>676275</xdr:colOff>
      <xdr:row>9</xdr:row>
      <xdr:rowOff>114300</xdr:rowOff>
    </xdr:to>
    <xdr:sp>
      <xdr:nvSpPr>
        <xdr:cNvPr id="1" name="Line 3"/>
        <xdr:cNvSpPr>
          <a:spLocks/>
        </xdr:cNvSpPr>
      </xdr:nvSpPr>
      <xdr:spPr>
        <a:xfrm>
          <a:off x="3771900" y="2266950"/>
          <a:ext cx="676275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333375</xdr:colOff>
      <xdr:row>0</xdr:row>
      <xdr:rowOff>95250</xdr:rowOff>
    </xdr:from>
    <xdr:to>
      <xdr:col>19</xdr:col>
      <xdr:colOff>304800</xdr:colOff>
      <xdr:row>1</xdr:row>
      <xdr:rowOff>352425</xdr:rowOff>
    </xdr:to>
    <xdr:pic>
      <xdr:nvPicPr>
        <xdr:cNvPr id="1" name="22 Imagen" descr="FEDERACION CANA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95250"/>
          <a:ext cx="866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276225</xdr:colOff>
      <xdr:row>0</xdr:row>
      <xdr:rowOff>66675</xdr:rowOff>
    </xdr:from>
    <xdr:to>
      <xdr:col>19</xdr:col>
      <xdr:colOff>304800</xdr:colOff>
      <xdr:row>1</xdr:row>
      <xdr:rowOff>371475</xdr:rowOff>
    </xdr:to>
    <xdr:pic>
      <xdr:nvPicPr>
        <xdr:cNvPr id="1" name="22 Imagen" descr="FEDERACION CANA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77050" y="66675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285750</xdr:colOff>
      <xdr:row>0</xdr:row>
      <xdr:rowOff>76200</xdr:rowOff>
    </xdr:from>
    <xdr:to>
      <xdr:col>19</xdr:col>
      <xdr:colOff>304800</xdr:colOff>
      <xdr:row>1</xdr:row>
      <xdr:rowOff>371475</xdr:rowOff>
    </xdr:to>
    <xdr:pic>
      <xdr:nvPicPr>
        <xdr:cNvPr id="1" name="22 Imagen" descr="FEDERACION CANA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76200"/>
          <a:ext cx="914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266700</xdr:colOff>
      <xdr:row>0</xdr:row>
      <xdr:rowOff>66675</xdr:rowOff>
    </xdr:from>
    <xdr:to>
      <xdr:col>19</xdr:col>
      <xdr:colOff>295275</xdr:colOff>
      <xdr:row>1</xdr:row>
      <xdr:rowOff>371475</xdr:rowOff>
    </xdr:to>
    <xdr:pic>
      <xdr:nvPicPr>
        <xdr:cNvPr id="1" name="22 Imagen" descr="FEDERACION CANA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66675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276225</xdr:colOff>
      <xdr:row>0</xdr:row>
      <xdr:rowOff>47625</xdr:rowOff>
    </xdr:from>
    <xdr:to>
      <xdr:col>19</xdr:col>
      <xdr:colOff>333375</xdr:colOff>
      <xdr:row>1</xdr:row>
      <xdr:rowOff>371475</xdr:rowOff>
    </xdr:to>
    <xdr:pic>
      <xdr:nvPicPr>
        <xdr:cNvPr id="1" name="22 Imagen" descr="FEDERACION CANA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47625"/>
          <a:ext cx="9525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266700</xdr:colOff>
      <xdr:row>0</xdr:row>
      <xdr:rowOff>66675</xdr:rowOff>
    </xdr:from>
    <xdr:to>
      <xdr:col>19</xdr:col>
      <xdr:colOff>304800</xdr:colOff>
      <xdr:row>1</xdr:row>
      <xdr:rowOff>381000</xdr:rowOff>
    </xdr:to>
    <xdr:pic>
      <xdr:nvPicPr>
        <xdr:cNvPr id="1" name="22 Imagen" descr="FEDERACION CANA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66675"/>
          <a:ext cx="9334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</xdr:row>
      <xdr:rowOff>85725</xdr:rowOff>
    </xdr:from>
    <xdr:to>
      <xdr:col>8</xdr:col>
      <xdr:colOff>742950</xdr:colOff>
      <xdr:row>7</xdr:row>
      <xdr:rowOff>85725</xdr:rowOff>
    </xdr:to>
    <xdr:sp>
      <xdr:nvSpPr>
        <xdr:cNvPr id="1" name="Line 2"/>
        <xdr:cNvSpPr>
          <a:spLocks/>
        </xdr:cNvSpPr>
      </xdr:nvSpPr>
      <xdr:spPr>
        <a:xfrm>
          <a:off x="4276725" y="1476375"/>
          <a:ext cx="74295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742950</xdr:colOff>
      <xdr:row>11</xdr:row>
      <xdr:rowOff>85725</xdr:rowOff>
    </xdr:to>
    <xdr:sp>
      <xdr:nvSpPr>
        <xdr:cNvPr id="2" name="Line 3"/>
        <xdr:cNvSpPr>
          <a:spLocks/>
        </xdr:cNvSpPr>
      </xdr:nvSpPr>
      <xdr:spPr>
        <a:xfrm>
          <a:off x="4276725" y="2000250"/>
          <a:ext cx="74295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85725</xdr:rowOff>
    </xdr:from>
    <xdr:to>
      <xdr:col>8</xdr:col>
      <xdr:colOff>742950</xdr:colOff>
      <xdr:row>15</xdr:row>
      <xdr:rowOff>85725</xdr:rowOff>
    </xdr:to>
    <xdr:sp>
      <xdr:nvSpPr>
        <xdr:cNvPr id="3" name="Line 4"/>
        <xdr:cNvSpPr>
          <a:spLocks/>
        </xdr:cNvSpPr>
      </xdr:nvSpPr>
      <xdr:spPr>
        <a:xfrm>
          <a:off x="4276725" y="2524125"/>
          <a:ext cx="74295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85725</xdr:rowOff>
    </xdr:from>
    <xdr:to>
      <xdr:col>8</xdr:col>
      <xdr:colOff>742950</xdr:colOff>
      <xdr:row>19</xdr:row>
      <xdr:rowOff>85725</xdr:rowOff>
    </xdr:to>
    <xdr:sp>
      <xdr:nvSpPr>
        <xdr:cNvPr id="4" name="Line 5"/>
        <xdr:cNvSpPr>
          <a:spLocks/>
        </xdr:cNvSpPr>
      </xdr:nvSpPr>
      <xdr:spPr>
        <a:xfrm>
          <a:off x="4276725" y="3048000"/>
          <a:ext cx="74295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85725</xdr:rowOff>
    </xdr:from>
    <xdr:to>
      <xdr:col>8</xdr:col>
      <xdr:colOff>742950</xdr:colOff>
      <xdr:row>23</xdr:row>
      <xdr:rowOff>85725</xdr:rowOff>
    </xdr:to>
    <xdr:sp>
      <xdr:nvSpPr>
        <xdr:cNvPr id="5" name="Line 6"/>
        <xdr:cNvSpPr>
          <a:spLocks/>
        </xdr:cNvSpPr>
      </xdr:nvSpPr>
      <xdr:spPr>
        <a:xfrm>
          <a:off x="4276725" y="3571875"/>
          <a:ext cx="74295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85725</xdr:rowOff>
    </xdr:from>
    <xdr:to>
      <xdr:col>8</xdr:col>
      <xdr:colOff>742950</xdr:colOff>
      <xdr:row>29</xdr:row>
      <xdr:rowOff>85725</xdr:rowOff>
    </xdr:to>
    <xdr:sp>
      <xdr:nvSpPr>
        <xdr:cNvPr id="6" name="Line 7"/>
        <xdr:cNvSpPr>
          <a:spLocks/>
        </xdr:cNvSpPr>
      </xdr:nvSpPr>
      <xdr:spPr>
        <a:xfrm>
          <a:off x="4276725" y="4095750"/>
          <a:ext cx="74295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85725</xdr:rowOff>
    </xdr:from>
    <xdr:to>
      <xdr:col>8</xdr:col>
      <xdr:colOff>742950</xdr:colOff>
      <xdr:row>33</xdr:row>
      <xdr:rowOff>85725</xdr:rowOff>
    </xdr:to>
    <xdr:sp>
      <xdr:nvSpPr>
        <xdr:cNvPr id="7" name="Line 8"/>
        <xdr:cNvSpPr>
          <a:spLocks/>
        </xdr:cNvSpPr>
      </xdr:nvSpPr>
      <xdr:spPr>
        <a:xfrm>
          <a:off x="4276725" y="4619625"/>
          <a:ext cx="74295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85725</xdr:rowOff>
    </xdr:from>
    <xdr:to>
      <xdr:col>8</xdr:col>
      <xdr:colOff>742950</xdr:colOff>
      <xdr:row>37</xdr:row>
      <xdr:rowOff>85725</xdr:rowOff>
    </xdr:to>
    <xdr:sp>
      <xdr:nvSpPr>
        <xdr:cNvPr id="8" name="Line 10"/>
        <xdr:cNvSpPr>
          <a:spLocks/>
        </xdr:cNvSpPr>
      </xdr:nvSpPr>
      <xdr:spPr>
        <a:xfrm>
          <a:off x="4276725" y="5143500"/>
          <a:ext cx="74295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85725</xdr:rowOff>
    </xdr:from>
    <xdr:to>
      <xdr:col>8</xdr:col>
      <xdr:colOff>742950</xdr:colOff>
      <xdr:row>9</xdr:row>
      <xdr:rowOff>85725</xdr:rowOff>
    </xdr:to>
    <xdr:sp>
      <xdr:nvSpPr>
        <xdr:cNvPr id="1" name="Line 2"/>
        <xdr:cNvSpPr>
          <a:spLocks/>
        </xdr:cNvSpPr>
      </xdr:nvSpPr>
      <xdr:spPr>
        <a:xfrm>
          <a:off x="4371975" y="2114550"/>
          <a:ext cx="74295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85725</xdr:rowOff>
    </xdr:from>
    <xdr:to>
      <xdr:col>8</xdr:col>
      <xdr:colOff>742950</xdr:colOff>
      <xdr:row>13</xdr:row>
      <xdr:rowOff>85725</xdr:rowOff>
    </xdr:to>
    <xdr:sp>
      <xdr:nvSpPr>
        <xdr:cNvPr id="2" name="Line 3"/>
        <xdr:cNvSpPr>
          <a:spLocks/>
        </xdr:cNvSpPr>
      </xdr:nvSpPr>
      <xdr:spPr>
        <a:xfrm>
          <a:off x="4371975" y="2847975"/>
          <a:ext cx="74295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85725</xdr:rowOff>
    </xdr:from>
    <xdr:to>
      <xdr:col>8</xdr:col>
      <xdr:colOff>742950</xdr:colOff>
      <xdr:row>17</xdr:row>
      <xdr:rowOff>85725</xdr:rowOff>
    </xdr:to>
    <xdr:sp>
      <xdr:nvSpPr>
        <xdr:cNvPr id="3" name="Line 4"/>
        <xdr:cNvSpPr>
          <a:spLocks/>
        </xdr:cNvSpPr>
      </xdr:nvSpPr>
      <xdr:spPr>
        <a:xfrm>
          <a:off x="4371975" y="3581400"/>
          <a:ext cx="74295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85725</xdr:rowOff>
    </xdr:from>
    <xdr:to>
      <xdr:col>8</xdr:col>
      <xdr:colOff>742950</xdr:colOff>
      <xdr:row>21</xdr:row>
      <xdr:rowOff>85725</xdr:rowOff>
    </xdr:to>
    <xdr:sp>
      <xdr:nvSpPr>
        <xdr:cNvPr id="4" name="Line 5"/>
        <xdr:cNvSpPr>
          <a:spLocks/>
        </xdr:cNvSpPr>
      </xdr:nvSpPr>
      <xdr:spPr>
        <a:xfrm>
          <a:off x="4371975" y="4314825"/>
          <a:ext cx="74295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8</xdr:col>
      <xdr:colOff>742950</xdr:colOff>
      <xdr:row>24</xdr:row>
      <xdr:rowOff>0</xdr:rowOff>
    </xdr:to>
    <xdr:sp>
      <xdr:nvSpPr>
        <xdr:cNvPr id="5" name="Line 6"/>
        <xdr:cNvSpPr>
          <a:spLocks/>
        </xdr:cNvSpPr>
      </xdr:nvSpPr>
      <xdr:spPr>
        <a:xfrm>
          <a:off x="4371975" y="4781550"/>
          <a:ext cx="74295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showRowColHeaders="0" tabSelected="1" showOutlineSymbols="0" zoomScalePageLayoutView="0" workbookViewId="0" topLeftCell="A1">
      <selection activeCell="L19" sqref="L19"/>
    </sheetView>
  </sheetViews>
  <sheetFormatPr defaultColWidth="11.421875" defaultRowHeight="12.75"/>
  <cols>
    <col min="1" max="2" width="11.421875" style="42" customWidth="1"/>
    <col min="3" max="3" width="11.7109375" style="42" customWidth="1"/>
    <col min="4" max="6" width="11.421875" style="42" customWidth="1"/>
    <col min="7" max="7" width="9.421875" style="42" customWidth="1"/>
    <col min="8" max="8" width="3.421875" style="42" customWidth="1"/>
    <col min="9" max="9" width="16.28125" style="49" bestFit="1" customWidth="1"/>
    <col min="10" max="10" width="3.00390625" style="49" customWidth="1"/>
    <col min="11" max="11" width="15.140625" style="49" bestFit="1" customWidth="1"/>
    <col min="12" max="16384" width="11.421875" style="42" customWidth="1"/>
  </cols>
  <sheetData>
    <row r="2" spans="2:11" ht="25.5">
      <c r="B2" s="278" t="s">
        <v>55</v>
      </c>
      <c r="C2" s="278"/>
      <c r="D2" s="278"/>
      <c r="E2" s="278"/>
      <c r="F2" s="278"/>
      <c r="G2" s="278"/>
      <c r="H2" s="278"/>
      <c r="I2" s="278"/>
      <c r="J2" s="278"/>
      <c r="K2" s="278"/>
    </row>
    <row r="3" spans="2:11" ht="15">
      <c r="B3" s="279" t="s">
        <v>115</v>
      </c>
      <c r="C3" s="279"/>
      <c r="D3" s="279"/>
      <c r="E3" s="279"/>
      <c r="F3" s="279"/>
      <c r="G3" s="279"/>
      <c r="H3" s="279"/>
      <c r="I3" s="279"/>
      <c r="J3" s="279"/>
      <c r="K3" s="279"/>
    </row>
    <row r="4" spans="2:11" ht="15">
      <c r="B4" s="72"/>
      <c r="C4" s="72" t="s">
        <v>116</v>
      </c>
      <c r="D4" s="72"/>
      <c r="E4" s="72"/>
      <c r="F4" s="72"/>
      <c r="G4" s="72"/>
      <c r="H4" s="72"/>
      <c r="I4" s="72"/>
      <c r="J4" s="72"/>
      <c r="K4" s="72"/>
    </row>
    <row r="5" spans="2:11" ht="24.75">
      <c r="B5" s="280" t="s">
        <v>117</v>
      </c>
      <c r="C5" s="280"/>
      <c r="D5" s="280"/>
      <c r="E5" s="280"/>
      <c r="F5" s="280"/>
      <c r="G5" s="280"/>
      <c r="H5" s="280"/>
      <c r="I5" s="280"/>
      <c r="J5" s="280"/>
      <c r="K5" s="280"/>
    </row>
    <row r="6" spans="2:11" ht="25.5" thickBot="1">
      <c r="B6" s="73"/>
      <c r="C6" s="73"/>
      <c r="D6" s="73"/>
      <c r="E6" s="73"/>
      <c r="F6" s="73"/>
      <c r="G6" s="73"/>
      <c r="H6" s="73"/>
      <c r="I6" s="73"/>
      <c r="J6" s="73"/>
      <c r="K6" s="73"/>
    </row>
    <row r="7" spans="9:11" s="43" customFormat="1" ht="18" customHeight="1" thickBot="1">
      <c r="I7" s="142" t="s">
        <v>40</v>
      </c>
      <c r="J7" s="44"/>
      <c r="K7" s="143" t="s">
        <v>41</v>
      </c>
    </row>
    <row r="8" spans="9:11" s="43" customFormat="1" ht="13.5" thickBot="1">
      <c r="I8" s="44"/>
      <c r="J8" s="44"/>
      <c r="K8" s="44"/>
    </row>
    <row r="9" spans="9:11" s="43" customFormat="1" ht="18" customHeight="1" thickBot="1">
      <c r="I9" s="143" t="s">
        <v>42</v>
      </c>
      <c r="J9" s="44"/>
      <c r="K9" s="143" t="s">
        <v>43</v>
      </c>
    </row>
    <row r="10" spans="9:11" s="43" customFormat="1" ht="13.5" thickBot="1">
      <c r="I10" s="44"/>
      <c r="J10" s="44"/>
      <c r="K10" s="44"/>
    </row>
    <row r="11" spans="9:11" s="43" customFormat="1" ht="18" customHeight="1" thickBot="1">
      <c r="I11" s="143" t="s">
        <v>44</v>
      </c>
      <c r="J11" s="44"/>
      <c r="K11" s="143" t="s">
        <v>45</v>
      </c>
    </row>
    <row r="12" spans="9:11" s="43" customFormat="1" ht="13.5" thickBot="1">
      <c r="I12" s="44"/>
      <c r="J12" s="44"/>
      <c r="K12" s="44"/>
    </row>
    <row r="13" spans="9:11" s="43" customFormat="1" ht="18" customHeight="1" thickBot="1">
      <c r="I13" s="143" t="s">
        <v>46</v>
      </c>
      <c r="J13" s="44"/>
      <c r="K13" s="143" t="s">
        <v>0</v>
      </c>
    </row>
    <row r="14" spans="9:11" s="43" customFormat="1" ht="13.5" thickBot="1">
      <c r="I14" s="44"/>
      <c r="J14" s="44"/>
      <c r="K14" s="44"/>
    </row>
    <row r="15" spans="9:11" s="43" customFormat="1" ht="18" customHeight="1" thickBot="1">
      <c r="I15" s="143" t="s">
        <v>48</v>
      </c>
      <c r="J15" s="45"/>
      <c r="K15" s="143" t="s">
        <v>47</v>
      </c>
    </row>
    <row r="16" spans="9:11" s="43" customFormat="1" ht="12.75">
      <c r="I16" s="44"/>
      <c r="J16" s="44"/>
      <c r="K16" s="44"/>
    </row>
    <row r="17" spans="9:11" s="43" customFormat="1" ht="18" customHeight="1">
      <c r="I17" s="44"/>
      <c r="J17" s="44"/>
      <c r="K17" s="44"/>
    </row>
    <row r="18" spans="9:11" s="43" customFormat="1" ht="12.75">
      <c r="I18" s="46"/>
      <c r="J18" s="46"/>
      <c r="K18" s="46"/>
    </row>
    <row r="19" spans="9:11" s="43" customFormat="1" ht="18" customHeight="1">
      <c r="I19" s="47"/>
      <c r="K19" s="46"/>
    </row>
    <row r="20" spans="9:11" ht="12.75">
      <c r="I20" s="48"/>
      <c r="J20" s="48"/>
      <c r="K20" s="48"/>
    </row>
    <row r="21" spans="2:11" ht="24.75">
      <c r="B21" s="280" t="s">
        <v>82</v>
      </c>
      <c r="C21" s="280"/>
      <c r="D21" s="280"/>
      <c r="E21" s="280"/>
      <c r="F21" s="280"/>
      <c r="G21" s="280"/>
      <c r="H21" s="280"/>
      <c r="I21" s="280"/>
      <c r="J21" s="280"/>
      <c r="K21" s="280"/>
    </row>
    <row r="22" ht="12.75">
      <c r="H22" s="50"/>
    </row>
    <row r="23" spans="5:8" ht="12.75">
      <c r="E23" s="276"/>
      <c r="F23" s="276"/>
      <c r="G23" s="276"/>
      <c r="H23" s="61"/>
    </row>
    <row r="24" spans="6:8" ht="12.75">
      <c r="F24" s="60"/>
      <c r="H24" s="62"/>
    </row>
    <row r="25" spans="5:7" ht="12.75">
      <c r="E25" s="277"/>
      <c r="F25" s="277"/>
      <c r="G25" s="277"/>
    </row>
  </sheetData>
  <sheetProtection/>
  <mergeCells count="6">
    <mergeCell ref="E23:G23"/>
    <mergeCell ref="E25:G25"/>
    <mergeCell ref="B2:K2"/>
    <mergeCell ref="B3:K3"/>
    <mergeCell ref="B5:K5"/>
    <mergeCell ref="B21:K21"/>
  </mergeCells>
  <hyperlinks>
    <hyperlink ref="I7" location="'- A -'!A1" display="Grupo A"/>
    <hyperlink ref="K7" location="'- B -'!A1" display="Grupo B"/>
    <hyperlink ref="I9" location="'- C -'!A1" display="Grupo C"/>
    <hyperlink ref="K9" location="'- D -'!A1" display="Grupo D"/>
    <hyperlink ref="I11" location="'- E -'!A1" display="Grupo E"/>
    <hyperlink ref="K11" location="'- F -'!A1" display="Grupo F"/>
    <hyperlink ref="I13" location="'Octavos de Final'!A1" display="Octavos de Final"/>
    <hyperlink ref="K13" location="'Cuartos de Final'!A1" display="Cuatos de Final"/>
    <hyperlink ref="I15" location="Semifinal!A1" display="SemiFinal"/>
    <hyperlink ref="K15" location="'3er puesto y FINAL'!A1" display="FINAL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690"/>
  <sheetViews>
    <sheetView showGridLines="0" showOutlineSymbols="0" zoomScalePageLayoutView="0" workbookViewId="0" topLeftCell="A1">
      <selection activeCell="E19" sqref="E19"/>
    </sheetView>
  </sheetViews>
  <sheetFormatPr defaultColWidth="11.421875" defaultRowHeight="12.75"/>
  <cols>
    <col min="1" max="1" width="3.8515625" style="24" customWidth="1"/>
    <col min="2" max="2" width="10.00390625" style="24" customWidth="1"/>
    <col min="3" max="3" width="8.421875" style="24" customWidth="1"/>
    <col min="4" max="4" width="6.7109375" style="24" customWidth="1"/>
    <col min="5" max="5" width="20.7109375" style="24" customWidth="1"/>
    <col min="6" max="6" width="3.7109375" style="24" customWidth="1"/>
    <col min="7" max="7" width="2.00390625" style="24" customWidth="1"/>
    <col min="8" max="8" width="6.421875" style="24" customWidth="1"/>
    <col min="9" max="9" width="11.7109375" style="24" customWidth="1"/>
    <col min="10" max="10" width="15.7109375" style="24" customWidth="1"/>
    <col min="11" max="11" width="3.7109375" style="24" customWidth="1"/>
    <col min="12" max="12" width="7.7109375" style="24" bestFit="1" customWidth="1"/>
    <col min="13" max="13" width="14.28125" style="24" bestFit="1" customWidth="1"/>
    <col min="14" max="14" width="1.7109375" style="24" customWidth="1"/>
    <col min="15" max="15" width="5.8515625" style="24" customWidth="1"/>
    <col min="16" max="16" width="0.42578125" style="24" customWidth="1"/>
    <col min="17" max="16384" width="11.421875" style="24" customWidth="1"/>
  </cols>
  <sheetData>
    <row r="1" spans="1:21" s="41" customFormat="1" ht="34.5" customHeight="1">
      <c r="A1" s="296" t="s">
        <v>65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113"/>
      <c r="Q1" s="152"/>
      <c r="R1" s="173"/>
      <c r="S1" s="35"/>
      <c r="T1" s="35"/>
      <c r="U1" s="35"/>
    </row>
    <row r="2" spans="1:21" s="41" customFormat="1" ht="34.5" customHeight="1">
      <c r="A2" s="296"/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113"/>
      <c r="Q2" s="152"/>
      <c r="R2" s="173"/>
      <c r="S2" s="35"/>
      <c r="T2" s="35"/>
      <c r="U2" s="35"/>
    </row>
    <row r="3" spans="1:18" ht="19.5" customHeight="1">
      <c r="A3" s="117"/>
      <c r="B3" s="117"/>
      <c r="C3" s="117"/>
      <c r="D3" s="117"/>
      <c r="E3" s="154"/>
      <c r="F3" s="154"/>
      <c r="G3" s="117"/>
      <c r="H3" s="117"/>
      <c r="I3" s="117"/>
      <c r="J3" s="117"/>
      <c r="K3" s="117"/>
      <c r="L3" s="156"/>
      <c r="M3" s="157"/>
      <c r="N3" s="158"/>
      <c r="O3" s="158"/>
      <c r="P3" s="158"/>
      <c r="Q3" s="117"/>
      <c r="R3" s="153"/>
    </row>
    <row r="4" spans="1:18" ht="15" customHeight="1">
      <c r="A4" s="117"/>
      <c r="B4" s="117"/>
      <c r="C4" s="117"/>
      <c r="D4" s="117"/>
      <c r="E4" s="154"/>
      <c r="F4" s="154"/>
      <c r="G4" s="117"/>
      <c r="H4" s="117"/>
      <c r="I4" s="117"/>
      <c r="J4" s="117"/>
      <c r="K4" s="117"/>
      <c r="L4" s="237">
        <f ca="1">TODAY()</f>
        <v>42412</v>
      </c>
      <c r="M4" s="238">
        <f ca="1">NOW()</f>
        <v>42412.64343761574</v>
      </c>
      <c r="N4" s="158"/>
      <c r="O4" s="239"/>
      <c r="P4" s="158"/>
      <c r="Q4" s="117"/>
      <c r="R4" s="153"/>
    </row>
    <row r="5" spans="1:18" ht="15" customHeight="1">
      <c r="A5" s="117"/>
      <c r="B5" s="117"/>
      <c r="C5" s="117"/>
      <c r="D5" s="117"/>
      <c r="E5" s="154"/>
      <c r="F5" s="154"/>
      <c r="G5" s="117"/>
      <c r="H5" s="117"/>
      <c r="I5" s="117"/>
      <c r="J5" s="117"/>
      <c r="K5" s="117"/>
      <c r="L5" s="237"/>
      <c r="M5" s="238"/>
      <c r="N5" s="158"/>
      <c r="O5" s="239"/>
      <c r="P5" s="158"/>
      <c r="Q5" s="117"/>
      <c r="R5" s="153"/>
    </row>
    <row r="6" spans="1:18" ht="12" customHeight="1">
      <c r="A6" s="117"/>
      <c r="B6" s="295" t="s">
        <v>63</v>
      </c>
      <c r="C6" s="295"/>
      <c r="D6" s="295"/>
      <c r="E6" s="252" t="s">
        <v>87</v>
      </c>
      <c r="F6" s="252"/>
      <c r="G6" s="253"/>
      <c r="H6" s="253"/>
      <c r="I6" s="93"/>
      <c r="J6" s="94" t="s">
        <v>36</v>
      </c>
      <c r="K6" s="230"/>
      <c r="L6" s="230"/>
      <c r="M6" s="230"/>
      <c r="N6" s="230"/>
      <c r="O6" s="117"/>
      <c r="P6" s="117"/>
      <c r="Q6" s="117"/>
      <c r="R6" s="153"/>
    </row>
    <row r="7" spans="1:18" ht="31.5" customHeight="1">
      <c r="A7" s="172"/>
      <c r="B7" s="241"/>
      <c r="C7" s="241"/>
      <c r="D7" s="241"/>
      <c r="E7" s="165"/>
      <c r="F7" s="165"/>
      <c r="G7" s="165"/>
      <c r="H7" s="165"/>
      <c r="I7" s="165"/>
      <c r="J7" s="165"/>
      <c r="K7" s="117"/>
      <c r="L7" s="117"/>
      <c r="M7" s="242"/>
      <c r="N7" s="117"/>
      <c r="O7" s="117"/>
      <c r="P7" s="117"/>
      <c r="Q7" s="117"/>
      <c r="R7" s="153"/>
    </row>
    <row r="8" spans="1:18" ht="15" customHeight="1">
      <c r="A8" s="172"/>
      <c r="B8" s="96"/>
      <c r="C8" s="96"/>
      <c r="D8" s="96"/>
      <c r="E8" s="236" t="str">
        <f>'Cuartos de Final'!J10</f>
        <v>Luis Martín</v>
      </c>
      <c r="F8" s="144">
        <v>3</v>
      </c>
      <c r="G8" s="109"/>
      <c r="H8" s="98"/>
      <c r="I8" s="96"/>
      <c r="J8" s="96"/>
      <c r="K8" s="225"/>
      <c r="L8" s="78"/>
      <c r="M8" s="78"/>
      <c r="N8" s="78"/>
      <c r="O8" s="117"/>
      <c r="P8" s="117"/>
      <c r="Q8" s="117"/>
      <c r="R8" s="153"/>
    </row>
    <row r="9" spans="1:18" ht="15" customHeight="1">
      <c r="A9" s="240"/>
      <c r="B9" s="99">
        <v>4</v>
      </c>
      <c r="C9" s="100">
        <v>39922</v>
      </c>
      <c r="D9" s="101">
        <v>0.6041666666666666</v>
      </c>
      <c r="E9" s="95"/>
      <c r="F9" s="96"/>
      <c r="G9" s="102"/>
      <c r="H9" s="103"/>
      <c r="I9" s="104"/>
      <c r="J9" s="224" t="str">
        <f>IF(AND(E8&lt;&gt;"",E10&lt;&gt;""),IF(OR(F8="",F10="",AND(F8=F10,OR(G8="",G10=""))),"SF1",IF(F8=F10,IF(G8&gt;G10,E8,E10),IF(F8&gt;F10,E8,E10))),"")</f>
        <v>Luis Martín</v>
      </c>
      <c r="K9" s="225"/>
      <c r="L9" s="78"/>
      <c r="M9" s="78"/>
      <c r="N9" s="78"/>
      <c r="O9" s="117"/>
      <c r="P9" s="117"/>
      <c r="Q9" s="117"/>
      <c r="R9" s="153"/>
    </row>
    <row r="10" spans="1:18" ht="15" customHeight="1">
      <c r="A10" s="172"/>
      <c r="B10" s="105"/>
      <c r="C10" s="96"/>
      <c r="D10" s="96"/>
      <c r="E10" s="236" t="str">
        <f>'Cuartos de Final'!J14</f>
        <v>Juan Hilario</v>
      </c>
      <c r="F10" s="144">
        <v>1</v>
      </c>
      <c r="G10" s="112"/>
      <c r="H10" s="107"/>
      <c r="I10" s="96"/>
      <c r="J10" s="96"/>
      <c r="K10" s="225"/>
      <c r="L10" s="78"/>
      <c r="M10" s="78"/>
      <c r="N10" s="78"/>
      <c r="O10" s="117"/>
      <c r="P10" s="117"/>
      <c r="Q10" s="117"/>
      <c r="R10" s="153"/>
    </row>
    <row r="11" spans="1:18" ht="31.5" customHeight="1">
      <c r="A11" s="172"/>
      <c r="B11" s="226"/>
      <c r="C11" s="227"/>
      <c r="D11" s="227"/>
      <c r="E11" s="228"/>
      <c r="F11" s="228"/>
      <c r="G11" s="227"/>
      <c r="H11" s="227"/>
      <c r="I11" s="227"/>
      <c r="J11" s="227"/>
      <c r="K11" s="227"/>
      <c r="L11" s="117"/>
      <c r="M11" s="117"/>
      <c r="N11" s="117"/>
      <c r="O11" s="117"/>
      <c r="P11" s="117"/>
      <c r="Q11" s="117"/>
      <c r="R11" s="153"/>
    </row>
    <row r="12" spans="1:18" ht="15" customHeight="1">
      <c r="A12" s="172"/>
      <c r="B12" s="105"/>
      <c r="C12" s="96"/>
      <c r="D12" s="96"/>
      <c r="E12" s="236" t="str">
        <f>'Cuartos de Final'!J18</f>
        <v>Miguel P. Pérez</v>
      </c>
      <c r="F12" s="144">
        <v>3</v>
      </c>
      <c r="G12" s="109"/>
      <c r="H12" s="98"/>
      <c r="I12" s="96"/>
      <c r="J12" s="96"/>
      <c r="K12" s="225"/>
      <c r="L12" s="78"/>
      <c r="M12" s="78"/>
      <c r="N12" s="78"/>
      <c r="O12" s="117"/>
      <c r="P12" s="117"/>
      <c r="Q12" s="117"/>
      <c r="R12" s="153"/>
    </row>
    <row r="13" spans="1:18" ht="15" customHeight="1">
      <c r="A13" s="240"/>
      <c r="B13" s="99">
        <v>7</v>
      </c>
      <c r="C13" s="100">
        <v>39922</v>
      </c>
      <c r="D13" s="101">
        <v>0.6041666666666666</v>
      </c>
      <c r="E13" s="95"/>
      <c r="F13" s="96"/>
      <c r="G13" s="102"/>
      <c r="H13" s="103"/>
      <c r="I13" s="104"/>
      <c r="J13" s="224" t="str">
        <f>IF(AND(E12&lt;&gt;"",E14&lt;&gt;""),IF(OR(F12="",F14="",AND(F12=F14,OR(G12="",G14=""))),"SF2",IF(F12=F14,IF(G12&gt;G14,E12,E14),IF(F12&gt;F14,E12,E14))),"")</f>
        <v>Miguel P. Pérez</v>
      </c>
      <c r="K13" s="225"/>
      <c r="L13" s="78"/>
      <c r="M13" s="78"/>
      <c r="N13" s="78"/>
      <c r="O13" s="117"/>
      <c r="P13" s="117"/>
      <c r="Q13" s="117"/>
      <c r="R13" s="153"/>
    </row>
    <row r="14" spans="1:18" ht="15" customHeight="1">
      <c r="A14" s="172"/>
      <c r="B14" s="96"/>
      <c r="C14" s="96"/>
      <c r="D14" s="96"/>
      <c r="E14" s="236" t="str">
        <f>'Cuartos de Final'!J22</f>
        <v>Carlos Suarez</v>
      </c>
      <c r="F14" s="144">
        <v>0</v>
      </c>
      <c r="G14" s="112"/>
      <c r="H14" s="107"/>
      <c r="I14" s="96"/>
      <c r="J14" s="96"/>
      <c r="K14" s="225"/>
      <c r="L14" s="78"/>
      <c r="M14" s="78"/>
      <c r="N14" s="78"/>
      <c r="O14" s="117"/>
      <c r="P14" s="117"/>
      <c r="Q14" s="117"/>
      <c r="R14" s="153"/>
    </row>
    <row r="15" spans="1:18" ht="15" customHeight="1">
      <c r="A15" s="164"/>
      <c r="B15" s="165"/>
      <c r="C15" s="165"/>
      <c r="D15" s="165"/>
      <c r="E15" s="165"/>
      <c r="F15" s="165"/>
      <c r="G15" s="165"/>
      <c r="H15" s="165"/>
      <c r="I15" s="165"/>
      <c r="J15" s="165"/>
      <c r="K15" s="117"/>
      <c r="L15" s="117"/>
      <c r="M15" s="117"/>
      <c r="N15" s="117"/>
      <c r="O15" s="117"/>
      <c r="P15" s="117"/>
      <c r="Q15" s="117"/>
      <c r="R15" s="153"/>
    </row>
    <row r="16" spans="1:18" ht="14.25" customHeight="1">
      <c r="A16" s="164"/>
      <c r="B16" s="165"/>
      <c r="C16" s="165"/>
      <c r="D16" s="165"/>
      <c r="E16" s="165"/>
      <c r="F16" s="165"/>
      <c r="G16" s="165"/>
      <c r="H16" s="165"/>
      <c r="I16" s="165"/>
      <c r="J16" s="165"/>
      <c r="K16" s="117"/>
      <c r="L16" s="117"/>
      <c r="M16" s="117"/>
      <c r="N16" s="117"/>
      <c r="O16" s="117"/>
      <c r="P16" s="117"/>
      <c r="Q16" s="117"/>
      <c r="R16" s="153"/>
    </row>
    <row r="17" spans="1:18" ht="14.25" customHeight="1">
      <c r="A17" s="168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53"/>
    </row>
    <row r="18" spans="1:18" ht="14.25" customHeight="1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53"/>
    </row>
    <row r="19" spans="1:18" ht="15" customHeight="1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53"/>
    </row>
    <row r="20" spans="1:18" ht="14.25" customHeight="1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53"/>
    </row>
    <row r="21" spans="1:18" ht="14.25" customHeight="1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53"/>
    </row>
    <row r="22" spans="1:18" ht="14.25" customHeight="1">
      <c r="A22" s="117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53"/>
    </row>
    <row r="23" spans="1:18" ht="15" customHeight="1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53"/>
    </row>
    <row r="24" spans="1:19" ht="12.75" hidden="1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74">
        <f>HOUR(M4)</f>
        <v>15</v>
      </c>
      <c r="S24" s="7">
        <f>MINUTE(M4)</f>
        <v>26</v>
      </c>
    </row>
    <row r="25" spans="1:19" ht="12.75" hidden="1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74"/>
      <c r="S25" s="8">
        <f>TIME(R24,S24,0)</f>
        <v>0.6430555555555556</v>
      </c>
    </row>
    <row r="26" spans="1:18" ht="15" customHeight="1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53"/>
    </row>
    <row r="27" spans="1:18" ht="12.75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53"/>
    </row>
    <row r="28" spans="1:18" ht="12.75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53"/>
    </row>
    <row r="29" spans="1:17" ht="12.7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117"/>
      <c r="Q29" s="117"/>
    </row>
    <row r="30" spans="1:17" ht="12.7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</row>
    <row r="31" spans="1:17" ht="12.7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</row>
    <row r="32" spans="1:17" ht="12.7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</row>
    <row r="33" spans="1:17" ht="12.7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</row>
    <row r="34" spans="1:17" ht="12.7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</row>
    <row r="35" spans="1:17" ht="12.7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</row>
    <row r="36" spans="1:17" ht="12.7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12.7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</row>
    <row r="38" spans="1:17" ht="12.7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</row>
    <row r="39" spans="1:17" ht="12.7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</row>
    <row r="40" spans="1:12" ht="12.7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</row>
    <row r="41" spans="1:12" ht="12.7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</row>
    <row r="42" spans="1:12" ht="12.7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</row>
    <row r="43" spans="1:12" ht="12.7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</row>
    <row r="44" spans="1:12" ht="12.7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</row>
    <row r="45" spans="1:12" ht="12.7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</row>
    <row r="46" spans="1:12" ht="12.7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</row>
    <row r="47" spans="1:12" ht="12.7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</row>
    <row r="48" spans="1:12" ht="12.7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</row>
    <row r="49" spans="1:12" ht="12.7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</row>
    <row r="50" spans="1:12" ht="12.7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</row>
    <row r="51" spans="1:12" ht="12.7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</row>
    <row r="52" spans="1:12" ht="12.7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</row>
    <row r="53" spans="1:12" ht="12.7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</row>
    <row r="54" spans="1:12" ht="12.7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</row>
    <row r="55" spans="1:12" ht="12.7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</row>
    <row r="56" spans="1:12" ht="12.7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</row>
    <row r="57" spans="1:12" ht="12.7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</row>
    <row r="58" spans="1:12" ht="12.7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</row>
    <row r="59" spans="1:12" ht="12.7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</row>
    <row r="60" spans="1:12" ht="12.7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</row>
    <row r="61" spans="1:12" ht="12.7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</row>
    <row r="62" spans="1:12" ht="12.7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</row>
    <row r="63" spans="1:12" ht="12.7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</row>
    <row r="64" spans="1:12" ht="12.7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</row>
    <row r="65" spans="1:12" ht="12.7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</row>
    <row r="66" spans="1:12" ht="12.7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</row>
    <row r="67" spans="1:12" ht="12.7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</row>
    <row r="68" spans="1:12" ht="12.7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</row>
    <row r="69" spans="1:12" ht="12.7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</row>
    <row r="70" spans="1:12" ht="12.7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</row>
    <row r="71" spans="1:12" ht="12.7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</row>
    <row r="72" spans="1:12" ht="12.7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</row>
    <row r="73" spans="1:12" ht="12.7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</row>
    <row r="74" spans="1:12" ht="12.7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</row>
    <row r="75" spans="1:12" ht="12.7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</row>
    <row r="76" spans="1:12" ht="12.7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</row>
    <row r="77" spans="1:12" ht="12.7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</row>
    <row r="78" spans="1:12" ht="12.7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</row>
    <row r="79" spans="1:12" ht="12.7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</row>
    <row r="80" spans="1:12" ht="12.7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</row>
    <row r="81" spans="1:12" ht="12.7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</row>
    <row r="82" spans="1:12" ht="12.7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</row>
    <row r="83" spans="1:12" ht="12.7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</row>
    <row r="84" spans="1:12" ht="12.7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</row>
    <row r="85" spans="1:12" ht="12.7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</row>
    <row r="86" spans="1:12" ht="12.7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</row>
    <row r="87" spans="1:12" ht="12.7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</row>
    <row r="88" spans="1:12" ht="12.7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</row>
    <row r="89" spans="1:12" ht="12.7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</row>
    <row r="90" spans="1:12" ht="12.7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</row>
    <row r="91" spans="1:12" ht="12.7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</row>
    <row r="92" spans="1:12" ht="12.7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</row>
    <row r="93" spans="1:12" ht="12.7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</row>
    <row r="94" spans="1:12" ht="12.7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</row>
    <row r="95" spans="1:12" ht="12.7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</row>
    <row r="96" spans="1:12" ht="12.7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</row>
    <row r="97" spans="1:12" ht="12.7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</row>
    <row r="98" spans="1:12" ht="12.7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</row>
    <row r="99" spans="1:12" ht="12.7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</row>
    <row r="100" spans="1:12" ht="12.7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</row>
    <row r="101" spans="1:12" ht="12.7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</row>
    <row r="102" spans="1:12" ht="12.7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</row>
    <row r="103" spans="1:12" ht="12.7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</row>
    <row r="104" spans="1:12" ht="12.7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</row>
    <row r="105" spans="1:12" ht="12.7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</row>
    <row r="106" spans="1:12" ht="12.7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</row>
    <row r="107" spans="1:12" ht="12.7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</row>
    <row r="108" spans="1:12" ht="12.7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</row>
    <row r="109" spans="1:12" ht="12.7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</row>
    <row r="110" spans="1:12" ht="12.7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</row>
    <row r="111" spans="1:12" ht="12.7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</row>
    <row r="112" spans="1:12" ht="12.7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</row>
    <row r="113" spans="1:12" ht="12.7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</row>
    <row r="114" spans="1:12" ht="12.7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</row>
    <row r="115" spans="1:12" ht="12.7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</row>
    <row r="116" spans="1:12" ht="12.7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</row>
    <row r="117" spans="1:12" ht="12.7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</row>
    <row r="118" spans="1:12" ht="12.7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</row>
    <row r="119" spans="1:12" ht="12.7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</row>
    <row r="120" spans="1:12" ht="12.7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</row>
    <row r="121" spans="1:12" ht="12.7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</row>
    <row r="122" spans="1:12" ht="12.7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</row>
    <row r="123" spans="1:12" ht="12.7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</row>
    <row r="124" spans="1:12" ht="12.75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</row>
    <row r="125" spans="1:12" ht="12.75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</row>
    <row r="126" spans="1:12" ht="12.75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</row>
    <row r="127" spans="1:12" ht="12.75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</row>
    <row r="128" spans="1:12" ht="12.75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</row>
    <row r="129" spans="1:12" ht="12.75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</row>
    <row r="130" spans="1:12" ht="12.75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</row>
    <row r="131" spans="1:12" ht="12.7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</row>
    <row r="132" spans="1:12" ht="12.75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</row>
    <row r="133" spans="1:12" ht="12.75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</row>
    <row r="134" spans="1:12" ht="12.75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</row>
    <row r="135" spans="1:12" ht="12.7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</row>
    <row r="136" spans="1:12" ht="12.7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</row>
    <row r="137" spans="1:12" ht="12.75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</row>
    <row r="138" spans="1:12" ht="12.75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</row>
    <row r="139" spans="1:12" ht="12.7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</row>
    <row r="140" spans="1:12" ht="12.7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</row>
    <row r="141" spans="1:12" ht="12.7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</row>
    <row r="142" spans="1:12" ht="12.7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</row>
    <row r="143" spans="1:12" ht="12.7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</row>
    <row r="144" spans="1:12" ht="12.7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</row>
    <row r="145" spans="1:12" ht="12.7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</row>
    <row r="146" spans="1:12" ht="12.7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</row>
    <row r="147" spans="1:12" ht="12.7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</row>
    <row r="148" spans="1:12" ht="12.7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</row>
    <row r="149" spans="1:12" ht="12.7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</row>
    <row r="150" spans="1:12" ht="12.7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</row>
    <row r="151" spans="1:12" ht="12.7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</row>
    <row r="152" spans="1:12" ht="12.7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</row>
    <row r="153" spans="1:12" ht="12.7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</row>
    <row r="154" spans="1:12" ht="12.7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</row>
    <row r="155" spans="1:12" ht="12.7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</row>
    <row r="156" spans="1:12" ht="12.7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</row>
    <row r="157" spans="1:12" ht="12.7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</row>
    <row r="158" spans="1:12" ht="12.7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</row>
    <row r="159" spans="1:12" ht="12.7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</row>
    <row r="160" spans="1:12" ht="12.75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</row>
    <row r="161" spans="1:12" ht="12.7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</row>
    <row r="162" spans="1:12" ht="12.75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</row>
    <row r="163" spans="1:12" ht="12.7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</row>
    <row r="164" spans="1:12" ht="12.7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</row>
    <row r="165" spans="1:12" ht="12.7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</row>
    <row r="166" spans="1:12" ht="12.7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</row>
    <row r="167" spans="1:12" ht="12.7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</row>
    <row r="168" spans="1:12" ht="12.7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</row>
    <row r="169" spans="1:12" ht="12.7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</row>
    <row r="170" spans="1:12" ht="12.7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</row>
    <row r="171" spans="1:12" ht="12.7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</row>
    <row r="172" spans="1:12" ht="12.7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</row>
    <row r="173" spans="1:12" ht="12.7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</row>
    <row r="174" spans="1:12" ht="12.7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</row>
    <row r="175" spans="1:12" ht="12.7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</row>
    <row r="176" spans="1:12" ht="12.7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</row>
    <row r="177" spans="1:12" ht="12.7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</row>
    <row r="178" spans="1:12" ht="12.75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</row>
    <row r="179" spans="1:12" ht="12.7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</row>
    <row r="180" spans="1:12" ht="12.75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</row>
    <row r="181" spans="1:12" ht="12.7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</row>
    <row r="182" spans="1:12" ht="12.75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</row>
    <row r="183" spans="1:12" ht="12.75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</row>
    <row r="184" spans="1:12" ht="12.75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</row>
    <row r="185" spans="1:12" ht="12.75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</row>
    <row r="186" spans="1:12" ht="12.7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</row>
    <row r="187" spans="1:12" ht="12.75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</row>
    <row r="188" spans="1:12" ht="12.75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</row>
    <row r="189" spans="1:12" ht="12.75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</row>
    <row r="190" spans="1:12" ht="12.75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</row>
    <row r="191" spans="1:12" ht="12.75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</row>
    <row r="192" spans="1:12" ht="12.75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</row>
    <row r="193" spans="1:12" ht="12.75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</row>
    <row r="194" spans="1:12" ht="12.75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</row>
    <row r="195" spans="1:12" ht="12.75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</row>
    <row r="196" spans="1:12" ht="12.75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</row>
    <row r="197" spans="1:12" ht="12.75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</row>
    <row r="198" spans="1:12" ht="12.75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</row>
    <row r="199" spans="1:12" ht="12.75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</row>
    <row r="200" spans="1:12" ht="12.75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</row>
    <row r="201" spans="1:12" ht="12.75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</row>
    <row r="202" spans="1:12" ht="12.75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</row>
    <row r="203" spans="1:12" ht="12.75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</row>
    <row r="204" spans="1:12" ht="12.75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</row>
    <row r="205" spans="1:12" ht="12.75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</row>
    <row r="206" spans="1:12" ht="12.75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</row>
    <row r="207" spans="1:12" ht="12.75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</row>
    <row r="208" spans="1:12" ht="12.75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</row>
    <row r="209" spans="1:12" ht="12.75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</row>
    <row r="210" spans="1:12" ht="12.75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</row>
    <row r="211" spans="1:12" ht="12.75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</row>
    <row r="212" spans="1:12" ht="12.75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</row>
    <row r="213" spans="1:12" ht="12.75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</row>
    <row r="214" spans="1:12" ht="12.75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</row>
    <row r="215" spans="1:12" ht="12.75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</row>
    <row r="216" spans="1:12" ht="12.75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</row>
    <row r="217" spans="1:12" ht="12.75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</row>
    <row r="218" spans="1:12" ht="12.75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</row>
    <row r="219" spans="1:12" ht="12.75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</row>
    <row r="220" spans="1:12" ht="12.75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</row>
    <row r="221" spans="1:12" ht="12.75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</row>
    <row r="222" spans="1:12" ht="12.75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</row>
    <row r="223" spans="1:12" ht="12.75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</row>
    <row r="224" spans="1:12" ht="12.75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</row>
    <row r="225" spans="1:12" ht="12.75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</row>
    <row r="226" spans="1:12" ht="12.75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</row>
    <row r="227" spans="1:12" ht="12.75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</row>
    <row r="228" spans="1:12" ht="12.75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</row>
    <row r="229" spans="1:12" ht="12.75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</row>
    <row r="230" spans="1:12" ht="12.75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</row>
    <row r="231" spans="1:12" ht="12.75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</row>
    <row r="232" spans="1:12" ht="12.75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</row>
    <row r="233" spans="1:12" ht="12.75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</row>
    <row r="234" spans="1:12" ht="12.75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</row>
    <row r="235" spans="1:12" ht="12.75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</row>
    <row r="236" spans="1:12" ht="12.75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</row>
    <row r="237" spans="1:12" ht="12.75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</row>
    <row r="238" spans="1:12" ht="12.75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</row>
    <row r="239" spans="1:12" ht="12.75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</row>
    <row r="240" spans="1:12" ht="12.75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</row>
    <row r="241" spans="1:12" ht="12.75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</row>
    <row r="242" spans="1:12" ht="12.75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</row>
    <row r="243" spans="1:12" ht="12.75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</row>
    <row r="244" spans="1:12" ht="12.75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</row>
    <row r="245" spans="1:12" ht="12.75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</row>
    <row r="246" spans="1:12" ht="12.75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</row>
    <row r="247" spans="1:12" ht="12.75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</row>
    <row r="248" spans="1:12" ht="12.75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</row>
    <row r="249" spans="1:12" ht="12.75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</row>
    <row r="250" spans="1:12" ht="12.75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</row>
    <row r="251" spans="1:12" ht="12.75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</row>
    <row r="252" spans="1:12" ht="12.75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</row>
    <row r="253" spans="1:12" ht="12.75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</row>
    <row r="254" spans="1:12" ht="12.75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</row>
    <row r="255" spans="1:12" ht="12.75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</row>
    <row r="256" spans="1:12" ht="12.75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</row>
    <row r="257" spans="1:12" ht="12.75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</row>
    <row r="258" spans="1:12" ht="12.75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</row>
    <row r="259" spans="1:12" ht="12.75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</row>
    <row r="260" spans="1:12" ht="12.75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</row>
    <row r="261" spans="1:12" ht="12.75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</row>
    <row r="262" spans="1:12" ht="12.75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</row>
    <row r="263" spans="1:12" ht="12.75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</row>
    <row r="264" spans="1:12" ht="12.75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</row>
    <row r="265" spans="1:12" ht="12.75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</row>
    <row r="266" spans="1:12" ht="12.75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</row>
    <row r="267" spans="1:12" ht="12.75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</row>
    <row r="268" spans="1:12" ht="12.75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</row>
    <row r="269" spans="1:12" ht="12.75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</row>
    <row r="270" spans="1:12" ht="12.75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</row>
    <row r="271" spans="1:12" ht="12.75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</row>
    <row r="272" spans="1:12" ht="12.75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</row>
    <row r="273" spans="1:12" ht="12.75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</row>
    <row r="274" spans="1:12" ht="12.75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</row>
    <row r="275" spans="1:12" ht="12.75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</row>
    <row r="276" spans="1:12" ht="12.75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</row>
    <row r="277" spans="1:12" ht="12.75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</row>
    <row r="278" spans="1:12" ht="12.75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</row>
    <row r="279" spans="1:12" ht="12.75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</row>
    <row r="280" spans="1:12" ht="12.75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</row>
    <row r="281" spans="1:12" ht="12.75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</row>
    <row r="282" spans="1:12" ht="12.75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</row>
    <row r="283" spans="1:12" ht="12.75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</row>
    <row r="284" spans="1:12" ht="12.75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</row>
    <row r="285" spans="1:12" ht="12.75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</row>
    <row r="286" spans="1:12" ht="12.75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</row>
    <row r="287" spans="1:12" ht="12.75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</row>
    <row r="288" spans="1:12" ht="12.75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</row>
    <row r="289" spans="1:12" ht="12.75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</row>
    <row r="290" spans="1:12" ht="12.75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</row>
    <row r="291" spans="1:12" ht="12.75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</row>
    <row r="292" spans="1:12" ht="12.75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</row>
    <row r="293" spans="1:12" ht="12.75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</row>
    <row r="294" spans="1:12" ht="12.75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</row>
    <row r="295" spans="1:12" ht="12.75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</row>
    <row r="296" spans="1:12" ht="12.75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</row>
    <row r="297" spans="1:12" ht="12.75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</row>
    <row r="298" spans="1:12" ht="12.75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</row>
    <row r="299" spans="1:12" ht="12.75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</row>
    <row r="300" spans="1:12" ht="12.75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</row>
    <row r="301" spans="1:12" ht="12.75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</row>
    <row r="302" spans="1:12" ht="12.75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</row>
    <row r="303" spans="1:12" ht="12.75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</row>
    <row r="304" spans="1:12" ht="12.75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</row>
    <row r="305" spans="1:12" ht="12.75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</row>
    <row r="306" spans="1:12" ht="12.75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</row>
    <row r="307" spans="1:12" ht="12.75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</row>
    <row r="308" spans="1:12" ht="12.75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</row>
    <row r="309" spans="1:12" ht="12.75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</row>
    <row r="310" spans="1:12" ht="12.75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</row>
    <row r="311" spans="1:12" ht="12.75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</row>
    <row r="312" spans="1:12" ht="12.75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</row>
    <row r="313" spans="1:12" ht="12.75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</row>
    <row r="314" spans="1:12" ht="12.75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</row>
    <row r="315" spans="1:12" ht="12.75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</row>
    <row r="316" spans="1:12" ht="12.75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</row>
    <row r="317" spans="1:12" ht="12.75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</row>
    <row r="318" spans="1:12" ht="12.75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</row>
    <row r="319" spans="1:12" ht="12.75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</row>
    <row r="320" spans="1:12" ht="12.75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</row>
    <row r="321" spans="1:12" ht="12.75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</row>
    <row r="322" spans="1:12" ht="12.75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</row>
    <row r="323" spans="1:12" ht="12.75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</row>
    <row r="324" spans="1:12" ht="12.75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</row>
    <row r="325" spans="1:12" ht="12.75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</row>
    <row r="326" spans="1:12" ht="12.75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</row>
    <row r="327" spans="1:12" ht="12.75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</row>
    <row r="328" spans="1:12" ht="12.75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</row>
    <row r="329" spans="1:12" ht="12.75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</row>
    <row r="330" spans="1:12" ht="12.75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</row>
    <row r="331" spans="1:12" ht="12.75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</row>
    <row r="332" spans="1:12" ht="12.75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</row>
    <row r="333" spans="1:12" ht="12.75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</row>
    <row r="334" spans="1:12" ht="12.75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</row>
    <row r="335" spans="1:12" ht="12.75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</row>
    <row r="336" spans="1:12" ht="12.75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</row>
    <row r="337" spans="1:12" ht="12.75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</row>
    <row r="338" spans="1:12" ht="12.75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</row>
    <row r="339" spans="1:12" ht="12.75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</row>
    <row r="340" spans="1:12" ht="12.75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</row>
    <row r="341" spans="1:12" ht="12.75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</row>
    <row r="342" spans="1:12" ht="12.75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</row>
    <row r="343" spans="1:12" ht="12.75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</row>
    <row r="344" spans="1:12" ht="12.75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</row>
    <row r="345" spans="1:12" ht="12.75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</row>
    <row r="346" spans="1:12" ht="12.75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</row>
    <row r="347" spans="1:12" ht="12.75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</row>
    <row r="348" spans="1:12" ht="12.75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</row>
    <row r="349" spans="1:12" ht="12.75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</row>
    <row r="350" spans="1:12" ht="12.75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</row>
    <row r="351" spans="1:12" ht="12.75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</row>
    <row r="352" spans="1:12" ht="12.75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</row>
    <row r="353" spans="1:12" ht="12.75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</row>
    <row r="354" spans="1:12" ht="12.75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</row>
    <row r="355" spans="1:12" ht="12.75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</row>
    <row r="356" spans="1:12" ht="12.75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</row>
    <row r="357" spans="1:12" ht="12.75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</row>
    <row r="358" spans="1:12" ht="12.75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</row>
    <row r="359" spans="1:12" ht="12.75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</row>
    <row r="360" spans="1:12" ht="12.75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</row>
    <row r="361" spans="1:12" ht="12.75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</row>
    <row r="362" spans="1:12" ht="12.75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</row>
    <row r="363" spans="1:12" ht="12.75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</row>
    <row r="364" spans="1:12" ht="12.75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</row>
    <row r="365" spans="1:12" ht="12.75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</row>
    <row r="366" spans="1:12" ht="12.75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</row>
    <row r="367" spans="1:12" ht="12.75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</row>
    <row r="368" spans="1:12" ht="12.75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</row>
    <row r="369" spans="1:12" ht="12.75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</row>
    <row r="370" spans="1:12" ht="12.75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</row>
    <row r="371" spans="1:12" ht="12.75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</row>
    <row r="372" spans="1:12" ht="12.75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</row>
    <row r="373" spans="1:12" ht="12.75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</row>
    <row r="374" spans="1:12" ht="12.75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</row>
    <row r="375" spans="1:12" ht="12.75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</row>
    <row r="376" spans="1:12" ht="12.75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</row>
    <row r="377" spans="1:12" ht="12.75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</row>
    <row r="378" spans="1:12" ht="12.75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</row>
    <row r="379" spans="1:12" ht="12.75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</row>
    <row r="380" spans="1:12" ht="12.75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</row>
    <row r="381" spans="1:12" ht="12.75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</row>
    <row r="382" spans="1:12" ht="12.75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</row>
    <row r="383" spans="1:12" ht="12.75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</row>
    <row r="384" spans="1:12" ht="12.75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</row>
    <row r="385" spans="1:12" ht="12.75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</row>
    <row r="386" spans="1:12" ht="12.75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</row>
    <row r="387" spans="1:12" ht="12.75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</row>
    <row r="388" spans="1:12" ht="12.75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</row>
    <row r="389" spans="1:12" ht="12.75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</row>
    <row r="390" spans="1:12" ht="12.75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</row>
    <row r="391" spans="1:12" ht="12.75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</row>
    <row r="392" spans="1:12" ht="12.75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</row>
    <row r="393" spans="1:12" ht="12.75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</row>
    <row r="394" spans="1:12" ht="12.75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</row>
    <row r="395" spans="1:12" ht="12.75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</row>
    <row r="396" spans="1:12" ht="12.75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</row>
    <row r="397" spans="1:12" ht="12.75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</row>
    <row r="398" spans="1:12" ht="12.75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</row>
    <row r="399" spans="1:12" ht="12.75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</row>
    <row r="400" spans="1:12" ht="12.75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</row>
    <row r="401" spans="1:12" ht="12.75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</row>
    <row r="402" spans="1:12" ht="12.75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</row>
    <row r="403" spans="1:12" ht="12.75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</row>
    <row r="404" spans="1:12" ht="12.75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</row>
    <row r="405" spans="1:12" ht="12.75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</row>
    <row r="406" spans="1:12" ht="12.75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</row>
    <row r="407" spans="1:12" ht="12.75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</row>
    <row r="408" spans="1:12" ht="12.75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</row>
    <row r="409" spans="1:12" ht="12.75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</row>
    <row r="410" spans="1:12" ht="12.75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</row>
    <row r="411" spans="1:12" ht="12.75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</row>
    <row r="412" spans="1:12" ht="12.75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</row>
    <row r="413" spans="1:12" ht="12.75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</row>
    <row r="414" spans="1:12" ht="12.75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</row>
    <row r="415" spans="1:12" ht="12.75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</row>
    <row r="416" spans="1:12" ht="12.75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</row>
    <row r="417" spans="1:12" ht="12.75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</row>
    <row r="418" spans="1:12" ht="12.75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</row>
    <row r="419" spans="1:12" ht="12.75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</row>
    <row r="420" spans="1:12" ht="12.75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</row>
    <row r="421" spans="1:12" ht="12.75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</row>
    <row r="422" spans="1:12" ht="12.75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</row>
    <row r="423" spans="1:12" ht="12.75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</row>
    <row r="424" spans="1:12" ht="12.75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</row>
    <row r="425" spans="1:12" ht="12.75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</row>
    <row r="426" spans="1:12" ht="12.75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</row>
    <row r="427" spans="1:12" ht="12.75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</row>
    <row r="428" spans="1:12" ht="12.75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</row>
    <row r="429" spans="1:12" ht="12.75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</row>
    <row r="430" spans="1:12" ht="12.75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</row>
    <row r="431" spans="1:12" ht="12.75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</row>
    <row r="432" spans="1:12" ht="12.75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</row>
    <row r="433" spans="1:12" ht="12.75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</row>
    <row r="434" spans="1:12" ht="12.75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</row>
    <row r="435" spans="1:12" ht="12.75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</row>
    <row r="436" spans="1:12" ht="12.75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</row>
    <row r="437" spans="1:12" ht="12.75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</row>
    <row r="438" spans="1:12" ht="12.75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</row>
    <row r="439" spans="1:12" ht="12.75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</row>
    <row r="440" spans="1:12" ht="12.75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</row>
    <row r="441" spans="1:12" ht="12.75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</row>
    <row r="442" spans="1:12" ht="12.75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</row>
    <row r="443" spans="1:12" ht="12.75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</row>
    <row r="444" spans="1:12" ht="12.75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</row>
    <row r="445" spans="1:12" ht="12.75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</row>
    <row r="446" spans="1:12" ht="12.75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</row>
    <row r="447" spans="1:12" ht="12.75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</row>
    <row r="448" spans="1:12" ht="12.75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</row>
    <row r="449" spans="1:12" ht="12.75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</row>
    <row r="450" spans="1:12" ht="12.75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</row>
    <row r="451" spans="1:12" ht="12.75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</row>
    <row r="452" spans="1:12" ht="12.75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</row>
    <row r="453" spans="1:12" ht="12.75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</row>
    <row r="454" spans="1:12" ht="12.75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</row>
    <row r="455" spans="1:12" ht="12.75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</row>
    <row r="456" spans="1:12" ht="12.75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</row>
    <row r="457" spans="1:12" ht="12.75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</row>
    <row r="458" spans="1:12" ht="12.75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</row>
    <row r="459" spans="1:12" ht="12.75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</row>
    <row r="460" spans="1:12" ht="12.75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</row>
    <row r="461" spans="1:12" ht="12.75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</row>
    <row r="462" spans="1:12" ht="12.75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</row>
    <row r="463" spans="1:12" ht="12.75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</row>
    <row r="464" spans="1:12" ht="12.75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</row>
    <row r="465" spans="1:12" ht="12.75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</row>
    <row r="466" spans="1:12" ht="12.75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</row>
    <row r="467" spans="1:12" ht="12.75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</row>
    <row r="468" spans="1:12" ht="12.75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</row>
    <row r="469" spans="1:12" ht="12.75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</row>
    <row r="470" spans="1:12" ht="12.75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</row>
    <row r="471" spans="1:12" ht="12.75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</row>
    <row r="472" spans="1:12" ht="12.75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</row>
    <row r="473" spans="1:12" ht="12.75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</row>
    <row r="474" spans="1:12" ht="12.75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</row>
    <row r="475" spans="1:12" ht="12.75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</row>
    <row r="476" spans="1:12" ht="12.75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</row>
    <row r="477" spans="1:12" ht="12.75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</row>
    <row r="478" spans="1:12" ht="12.75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</row>
    <row r="479" spans="1:12" ht="12.75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</row>
    <row r="480" spans="1:12" ht="12.75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</row>
    <row r="481" spans="1:12" ht="12.75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</row>
    <row r="482" spans="1:12" ht="12.75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</row>
    <row r="483" spans="1:12" ht="12.75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</row>
    <row r="484" spans="1:12" ht="12.75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</row>
    <row r="485" spans="1:12" ht="12.75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</row>
    <row r="486" spans="1:12" ht="12.75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</row>
    <row r="487" spans="1:12" ht="12.75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</row>
    <row r="488" spans="1:12" ht="12.75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</row>
    <row r="489" spans="1:12" ht="12.75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</row>
    <row r="490" spans="1:12" ht="12.75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</row>
    <row r="491" spans="1:12" ht="12.75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</row>
    <row r="492" spans="1:12" ht="12.75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</row>
    <row r="493" spans="1:12" ht="12.75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</row>
    <row r="494" spans="1:12" ht="12.75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</row>
    <row r="495" spans="1:12" ht="12.75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</row>
    <row r="496" spans="1:12" ht="12.75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</row>
    <row r="497" spans="1:12" ht="12.75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</row>
    <row r="498" spans="1:12" ht="12.75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</row>
    <row r="499" spans="1:12" ht="12.75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</row>
    <row r="500" spans="1:12" ht="12.75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</row>
    <row r="501" spans="1:12" ht="12.75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</row>
    <row r="502" spans="1:12" ht="12.75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</row>
    <row r="503" spans="1:12" ht="12.75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</row>
    <row r="504" spans="1:12" ht="12.75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</row>
    <row r="505" spans="1:12" ht="12.75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</row>
    <row r="506" spans="1:12" ht="12.75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</row>
    <row r="507" spans="1:12" ht="12.75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</row>
    <row r="508" spans="1:12" ht="12.75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</row>
    <row r="509" spans="1:12" ht="12.75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</row>
    <row r="510" spans="1:12" ht="12.75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</row>
    <row r="511" spans="1:12" ht="12.75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</row>
    <row r="512" spans="1:12" ht="12.75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</row>
    <row r="513" spans="1:12" ht="12.75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</row>
    <row r="514" spans="1:12" ht="12.75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</row>
    <row r="515" spans="1:12" ht="12.75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</row>
    <row r="516" spans="1:12" ht="12.75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</row>
    <row r="517" spans="1:12" ht="12.75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</row>
    <row r="518" spans="1:12" ht="12.75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</row>
    <row r="519" spans="1:12" ht="12.75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</row>
    <row r="520" spans="1:12" ht="12.75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</row>
    <row r="521" spans="1:12" ht="12.75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</row>
    <row r="522" spans="1:12" ht="12.75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</row>
    <row r="523" spans="1:12" ht="12.75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</row>
    <row r="524" spans="1:12" ht="12.75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</row>
    <row r="525" spans="1:12" ht="12.75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</row>
    <row r="526" spans="1:12" ht="12.75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</row>
    <row r="527" spans="1:12" ht="12.75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</row>
    <row r="528" spans="1:12" ht="12.75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</row>
    <row r="529" spans="1:12" ht="12.75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</row>
    <row r="530" spans="1:12" ht="12.75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</row>
    <row r="531" spans="1:12" ht="12.75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</row>
    <row r="532" spans="1:12" ht="12.75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</row>
    <row r="533" spans="1:12" ht="12.75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</row>
    <row r="534" spans="1:12" ht="12.75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</row>
    <row r="535" spans="1:12" ht="12.75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</row>
    <row r="536" spans="1:12" ht="12.75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</row>
    <row r="537" spans="1:12" ht="12.75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</row>
    <row r="538" spans="1:12" ht="12.75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</row>
    <row r="539" spans="1:12" ht="12.75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</row>
    <row r="540" spans="1:12" ht="12.75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</row>
    <row r="541" spans="1:12" ht="12.75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</row>
    <row r="542" spans="1:12" ht="12.75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</row>
    <row r="543" spans="1:12" ht="12.75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</row>
    <row r="544" spans="1:12" ht="12.75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</row>
    <row r="545" spans="1:12" ht="12.75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</row>
    <row r="546" spans="1:12" ht="12.75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</row>
    <row r="547" spans="1:12" ht="12.75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</row>
    <row r="548" spans="1:12" ht="12.75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</row>
    <row r="549" spans="1:12" ht="12.75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</row>
    <row r="550" spans="1:12" ht="12.75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</row>
    <row r="551" spans="1:12" ht="12.75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</row>
    <row r="552" spans="1:12" ht="12.75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</row>
    <row r="553" spans="1:12" ht="12.75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</row>
    <row r="554" spans="1:12" ht="12.75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</row>
    <row r="555" spans="1:12" ht="12.75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</row>
    <row r="556" spans="1:12" ht="12.75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</row>
    <row r="557" spans="1:12" ht="12.75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</row>
    <row r="558" spans="1:12" ht="12.75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</row>
    <row r="559" spans="1:12" ht="12.75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</row>
    <row r="560" spans="1:12" ht="12.75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</row>
    <row r="561" spans="1:12" ht="12.75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</row>
    <row r="562" spans="1:12" ht="12.75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</row>
    <row r="563" spans="1:12" ht="12.75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</row>
    <row r="564" spans="1:12" ht="12.75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</row>
    <row r="565" spans="1:12" ht="12.75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</row>
    <row r="566" spans="1:12" ht="12.75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</row>
    <row r="567" spans="1:12" ht="12.75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</row>
    <row r="568" spans="1:12" ht="12.75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</row>
    <row r="569" spans="1:12" ht="12.75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</row>
    <row r="570" spans="1:12" ht="12.75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</row>
    <row r="571" spans="1:12" ht="12.75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</row>
    <row r="572" spans="1:12" ht="12.75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</row>
    <row r="573" spans="1:12" ht="12.75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</row>
    <row r="574" spans="1:12" ht="12.75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</row>
    <row r="575" spans="1:12" ht="12.75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</row>
    <row r="576" spans="1:12" ht="12.75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</row>
    <row r="577" spans="1:12" ht="12.75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</row>
    <row r="578" spans="1:12" ht="12.75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</row>
    <row r="579" spans="1:12" ht="12.75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</row>
    <row r="580" spans="1:12" ht="12.75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</row>
    <row r="581" spans="1:12" ht="12.75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</row>
    <row r="582" spans="1:12" ht="12.75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</row>
    <row r="583" spans="1:12" ht="12.75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</row>
    <row r="584" spans="1:12" ht="12.75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</row>
    <row r="585" spans="1:12" ht="12.75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</row>
    <row r="586" spans="1:12" ht="12.75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</row>
    <row r="587" spans="1:12" ht="12.75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</row>
    <row r="588" spans="1:12" ht="12.75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</row>
    <row r="589" spans="1:12" ht="12.75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</row>
    <row r="590" spans="1:12" ht="12.75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</row>
    <row r="591" spans="1:12" ht="12.75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</row>
    <row r="592" spans="1:12" ht="12.75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</row>
    <row r="593" spans="1:12" ht="12.75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</row>
    <row r="594" spans="1:12" ht="12.75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</row>
    <row r="595" spans="1:12" ht="12.75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</row>
    <row r="596" spans="1:12" ht="12.75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</row>
    <row r="597" spans="1:12" ht="12.75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</row>
    <row r="598" spans="1:12" ht="12.75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</row>
    <row r="599" spans="1:12" ht="12.75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</row>
    <row r="600" spans="1:12" ht="12.75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</row>
    <row r="601" spans="1:12" ht="12.75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</row>
    <row r="602" spans="1:12" ht="12.75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</row>
    <row r="603" spans="1:12" ht="12.75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</row>
    <row r="604" spans="1:12" ht="12.75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</row>
    <row r="605" spans="1:12" ht="12.75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</row>
    <row r="606" spans="1:12" ht="12.75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</row>
    <row r="607" spans="1:12" ht="12.75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</row>
    <row r="608" spans="1:12" ht="12.75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</row>
    <row r="609" spans="1:12" ht="12.75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</row>
    <row r="610" spans="1:12" ht="12.75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</row>
    <row r="611" spans="1:12" ht="12.75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</row>
    <row r="612" spans="1:12" ht="12.75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</row>
    <row r="613" spans="1:12" ht="12.75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</row>
    <row r="614" spans="1:12" ht="12.75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</row>
    <row r="615" spans="1:12" ht="12.75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</row>
    <row r="616" spans="1:12" ht="12.75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</row>
    <row r="617" spans="1:12" ht="12.75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</row>
    <row r="618" spans="1:12" ht="12.75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</row>
    <row r="619" spans="1:12" ht="12.75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</row>
    <row r="620" spans="1:12" ht="12.75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</row>
    <row r="621" spans="1:12" ht="12.75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</row>
    <row r="622" spans="1:12" ht="12.75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</row>
    <row r="623" spans="1:12" ht="12.75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</row>
    <row r="624" spans="1:12" ht="12.75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</row>
    <row r="625" spans="1:12" ht="12.75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</row>
    <row r="626" spans="1:12" ht="12.75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</row>
    <row r="627" spans="1:12" ht="12.75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</row>
    <row r="628" spans="1:12" ht="12.75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</row>
    <row r="629" spans="1:12" ht="12.75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</row>
    <row r="630" spans="1:12" ht="12.75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</row>
    <row r="631" spans="1:12" ht="12.75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</row>
    <row r="632" spans="1:12" ht="12.75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</row>
    <row r="633" spans="1:12" ht="12.75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</row>
    <row r="634" spans="1:12" ht="12.75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</row>
    <row r="635" spans="1:12" ht="12.75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</row>
    <row r="636" spans="1:12" ht="12.75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</row>
    <row r="637" spans="1:12" ht="12.75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</row>
    <row r="638" spans="1:12" ht="12.75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</row>
    <row r="639" spans="1:12" ht="12.75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</row>
    <row r="640" spans="1:12" ht="12.75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</row>
    <row r="641" spans="1:12" ht="12.75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</row>
    <row r="642" spans="1:12" ht="12.75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</row>
    <row r="643" spans="1:12" ht="12.75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</row>
    <row r="644" spans="1:12" ht="12.75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</row>
    <row r="645" spans="1:12" ht="12.75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</row>
    <row r="646" spans="1:12" ht="12.75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</row>
    <row r="647" spans="1:12" ht="12.75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</row>
    <row r="648" spans="1:12" ht="12.75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</row>
    <row r="649" spans="1:12" ht="12.75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</row>
    <row r="650" spans="1:12" ht="12.75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</row>
    <row r="651" spans="1:12" ht="12.75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</row>
    <row r="652" spans="1:12" ht="12.75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</row>
    <row r="653" spans="1:12" ht="12.75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</row>
    <row r="654" spans="1:12" ht="12.75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</row>
    <row r="655" spans="1:12" ht="12.75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</row>
    <row r="656" spans="1:12" ht="12.75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</row>
    <row r="657" spans="1:12" ht="12.75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</row>
    <row r="658" spans="1:12" ht="12.75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</row>
    <row r="659" spans="1:12" ht="12.75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</row>
    <row r="660" spans="1:12" ht="12.75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</row>
    <row r="661" spans="1:12" ht="12.75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</row>
    <row r="662" spans="1:12" ht="12.75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</row>
    <row r="663" spans="1:12" ht="12.75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</row>
    <row r="664" spans="1:12" ht="12.75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</row>
    <row r="665" spans="1:12" ht="12.75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</row>
    <row r="666" spans="1:12" ht="12.75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</row>
    <row r="667" spans="1:12" ht="12.75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</row>
    <row r="668" spans="1:12" ht="12.75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</row>
    <row r="669" spans="1:12" ht="12.75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</row>
    <row r="670" spans="1:12" ht="12.75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</row>
    <row r="671" spans="1:12" ht="12.75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</row>
    <row r="672" spans="1:12" ht="12.75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</row>
    <row r="673" spans="1:12" ht="12.75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</row>
    <row r="674" spans="1:12" ht="12.75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</row>
    <row r="675" spans="1:12" ht="12.75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</row>
    <row r="676" spans="1:12" ht="12.75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</row>
    <row r="677" spans="1:12" ht="12.75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</row>
    <row r="678" spans="1:12" ht="12.75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</row>
    <row r="679" spans="1:12" ht="12.75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</row>
    <row r="680" spans="1:12" ht="12.75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</row>
    <row r="681" spans="1:12" ht="12.75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</row>
    <row r="682" ht="12.75">
      <c r="L682" s="39"/>
    </row>
    <row r="683" ht="12.75">
      <c r="L683" s="39"/>
    </row>
    <row r="684" ht="12.75">
      <c r="L684" s="39"/>
    </row>
    <row r="685" ht="12.75">
      <c r="L685" s="39"/>
    </row>
    <row r="686" ht="12.75">
      <c r="L686" s="39"/>
    </row>
    <row r="687" ht="12.75">
      <c r="L687" s="39"/>
    </row>
    <row r="688" ht="12.75">
      <c r="L688" s="39"/>
    </row>
    <row r="689" ht="12.75">
      <c r="L689" s="39"/>
    </row>
    <row r="690" ht="12.75">
      <c r="L690" s="39"/>
    </row>
  </sheetData>
  <sheetProtection/>
  <mergeCells count="2">
    <mergeCell ref="A1:O2"/>
    <mergeCell ref="B6:D6"/>
  </mergeCells>
  <conditionalFormatting sqref="G8 G10">
    <cfRule type="expression" priority="6" dxfId="1305" stopIfTrue="1">
      <formula>IF(AND($F$8=$F$10,$F$8&lt;&gt;"",$F$10&lt;&gt;""),1,0)</formula>
    </cfRule>
  </conditionalFormatting>
  <conditionalFormatting sqref="G12 G14">
    <cfRule type="expression" priority="7" dxfId="1305" stopIfTrue="1">
      <formula>IF(AND($F$12=$F$14,$F$12&lt;&gt;"",$F$14&lt;&gt;""),1,0)</formula>
    </cfRule>
  </conditionalFormatting>
  <conditionalFormatting sqref="A9:E9">
    <cfRule type="expression" priority="8" dxfId="1" stopIfTrue="1">
      <formula>IF(OR($E$9="hoy!",$E$9="en juego"),1,0)</formula>
    </cfRule>
  </conditionalFormatting>
  <conditionalFormatting sqref="A13:E13">
    <cfRule type="expression" priority="9" dxfId="1" stopIfTrue="1">
      <formula>IF(OR($E$13="hoy!",$E$13="en juego"),1,0)</formula>
    </cfRule>
  </conditionalFormatting>
  <conditionalFormatting sqref="D13">
    <cfRule type="expression" priority="5" dxfId="1" stopIfTrue="1">
      <formula>IF(OR($E$9="hoy!",$E$9="en juego"),1,0)</formula>
    </cfRule>
  </conditionalFormatting>
  <conditionalFormatting sqref="C13:D13">
    <cfRule type="expression" priority="4" dxfId="1" stopIfTrue="1">
      <formula>IF(OR($E$9="hoy!",$E$9="en juego"),1,0)</formula>
    </cfRule>
  </conditionalFormatting>
  <conditionalFormatting sqref="C13">
    <cfRule type="expression" priority="3" dxfId="1" stopIfTrue="1">
      <formula>IF(OR($E$9="hoy!",$E$9="en juego"),1,0)</formula>
    </cfRule>
  </conditionalFormatting>
  <conditionalFormatting sqref="D13">
    <cfRule type="expression" priority="2" dxfId="1" stopIfTrue="1">
      <formula>IF(OR($E$9="hoy!",$E$9="en juego"),1,0)</formula>
    </cfRule>
  </conditionalFormatting>
  <conditionalFormatting sqref="C13">
    <cfRule type="expression" priority="1" dxfId="1" stopIfTrue="1">
      <formula>IF(OR($E$9="hoy!",$E$9="en juego"),1,0)</formula>
    </cfRule>
  </conditionalFormatting>
  <dataValidations count="3">
    <dataValidation type="whole" allowBlank="1" showInputMessage="1" showErrorMessage="1" errorTitle="Dato no válido." error="Ingrese sólo un número entero&#10;entre 0 y 99." sqref="F8 F12">
      <formula1>0</formula1>
      <formula2>99</formula2>
    </dataValidation>
    <dataValidation type="whole" allowBlank="1" showInputMessage="1" showErrorMessage="1" errorTitle="Dato no válido" error="Ingrese sólo un número entero&#10;entre 0 y 99." sqref="F10 F14">
      <formula1>0</formula1>
      <formula2>99</formula2>
    </dataValidation>
    <dataValidation type="custom" showErrorMessage="1" errorTitle="Dato no válido" error="Debe introducir antes el resultado del partido." sqref="G8 G10 G12 G14">
      <formula1>IF(F8&lt;&gt;"",1,0)</formula1>
    </dataValidation>
  </dataValidation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685"/>
  <sheetViews>
    <sheetView showGridLines="0" showOutlineSymbols="0" zoomScalePageLayoutView="0" workbookViewId="0" topLeftCell="A1">
      <selection activeCell="J33" sqref="J33"/>
    </sheetView>
  </sheetViews>
  <sheetFormatPr defaultColWidth="11.421875" defaultRowHeight="12.75"/>
  <cols>
    <col min="1" max="1" width="3.8515625" style="24" customWidth="1"/>
    <col min="2" max="2" width="9.7109375" style="24" customWidth="1"/>
    <col min="3" max="3" width="6.7109375" style="24" customWidth="1"/>
    <col min="4" max="4" width="8.421875" style="24" customWidth="1"/>
    <col min="5" max="5" width="15.7109375" style="24" customWidth="1"/>
    <col min="6" max="6" width="3.7109375" style="24" customWidth="1"/>
    <col min="7" max="7" width="2.00390625" style="24" customWidth="1"/>
    <col min="8" max="8" width="6.421875" style="24" customWidth="1"/>
    <col min="9" max="9" width="11.7109375" style="24" customWidth="1"/>
    <col min="10" max="10" width="15.7109375" style="24" customWidth="1"/>
    <col min="11" max="11" width="6.00390625" style="24" customWidth="1"/>
    <col min="12" max="12" width="9.57421875" style="24" customWidth="1"/>
    <col min="13" max="13" width="12.140625" style="24" customWidth="1"/>
    <col min="14" max="14" width="7.7109375" style="24" customWidth="1"/>
    <col min="15" max="15" width="5.57421875" style="24" customWidth="1"/>
    <col min="16" max="16384" width="11.421875" style="24" customWidth="1"/>
  </cols>
  <sheetData>
    <row r="1" spans="1:20" s="41" customFormat="1" ht="34.5" customHeight="1">
      <c r="A1" s="296" t="s">
        <v>66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113"/>
      <c r="P1" s="152"/>
      <c r="Q1" s="152"/>
      <c r="R1" s="173"/>
      <c r="S1" s="173"/>
      <c r="T1" s="35"/>
    </row>
    <row r="2" spans="1:20" s="41" customFormat="1" ht="34.5" customHeight="1">
      <c r="A2" s="296"/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113"/>
      <c r="P2" s="152"/>
      <c r="Q2" s="152"/>
      <c r="R2" s="173"/>
      <c r="S2" s="173"/>
      <c r="T2" s="35"/>
    </row>
    <row r="3" spans="1:19" ht="12" customHeight="1">
      <c r="A3" s="154"/>
      <c r="B3" s="154"/>
      <c r="C3" s="154"/>
      <c r="D3" s="117"/>
      <c r="E3" s="154"/>
      <c r="F3" s="154"/>
      <c r="G3" s="117"/>
      <c r="H3" s="117"/>
      <c r="I3" s="117"/>
      <c r="J3" s="117"/>
      <c r="K3" s="117"/>
      <c r="L3" s="261"/>
      <c r="M3" s="160"/>
      <c r="N3" s="117"/>
      <c r="O3" s="117"/>
      <c r="P3" s="117"/>
      <c r="Q3" s="117"/>
      <c r="R3" s="153"/>
      <c r="S3" s="153"/>
    </row>
    <row r="4" spans="1:19" ht="9.75" customHeight="1">
      <c r="A4" s="154"/>
      <c r="B4" s="154"/>
      <c r="C4" s="154"/>
      <c r="D4" s="117"/>
      <c r="E4" s="154"/>
      <c r="F4" s="154"/>
      <c r="G4" s="117"/>
      <c r="H4" s="117"/>
      <c r="I4" s="117"/>
      <c r="J4" s="117"/>
      <c r="K4" s="117"/>
      <c r="L4" s="237">
        <f ca="1">TODAY()</f>
        <v>42412</v>
      </c>
      <c r="M4" s="262">
        <f ca="1">NOW()</f>
        <v>42412.64343738426</v>
      </c>
      <c r="N4" s="239"/>
      <c r="O4" s="158"/>
      <c r="P4" s="117"/>
      <c r="Q4" s="117"/>
      <c r="R4" s="153"/>
      <c r="S4" s="153"/>
    </row>
    <row r="5" spans="1:19" ht="14.25" customHeight="1">
      <c r="A5" s="154"/>
      <c r="B5" s="263"/>
      <c r="C5" s="154"/>
      <c r="D5" s="117"/>
      <c r="E5" s="154"/>
      <c r="F5" s="154"/>
      <c r="G5" s="117"/>
      <c r="H5" s="117"/>
      <c r="I5" s="117"/>
      <c r="J5" s="117"/>
      <c r="K5" s="117"/>
      <c r="L5" s="264"/>
      <c r="M5" s="265"/>
      <c r="N5" s="117"/>
      <c r="O5" s="117"/>
      <c r="P5" s="117"/>
      <c r="Q5" s="117"/>
      <c r="R5" s="153"/>
      <c r="S5" s="153"/>
    </row>
    <row r="6" spans="1:19" ht="15" customHeight="1">
      <c r="A6" s="266"/>
      <c r="B6" s="121" t="s">
        <v>37</v>
      </c>
      <c r="C6" s="148"/>
      <c r="D6" s="117"/>
      <c r="E6" s="267"/>
      <c r="F6" s="267"/>
      <c r="G6" s="241"/>
      <c r="H6" s="241"/>
      <c r="I6" s="117"/>
      <c r="J6" s="117"/>
      <c r="K6" s="117"/>
      <c r="L6" s="117"/>
      <c r="M6" s="117"/>
      <c r="N6" s="117"/>
      <c r="O6" s="117"/>
      <c r="P6" s="117"/>
      <c r="Q6" s="117"/>
      <c r="R6" s="153"/>
      <c r="S6" s="153"/>
    </row>
    <row r="7" spans="1:19" ht="15" customHeight="1">
      <c r="A7" s="266"/>
      <c r="B7" s="295" t="s">
        <v>63</v>
      </c>
      <c r="C7" s="295"/>
      <c r="D7" s="295"/>
      <c r="E7" s="257" t="s">
        <v>88</v>
      </c>
      <c r="F7" s="257"/>
      <c r="G7" s="258"/>
      <c r="H7" s="258"/>
      <c r="I7" s="119"/>
      <c r="J7" s="232" t="s">
        <v>89</v>
      </c>
      <c r="K7" s="119"/>
      <c r="L7" s="119"/>
      <c r="M7" s="119"/>
      <c r="N7" s="119"/>
      <c r="O7" s="117"/>
      <c r="P7" s="117"/>
      <c r="Q7" s="117"/>
      <c r="R7" s="153"/>
      <c r="S7" s="153"/>
    </row>
    <row r="8" spans="1:19" ht="16.5" customHeight="1">
      <c r="A8" s="266"/>
      <c r="B8" s="241"/>
      <c r="C8" s="241"/>
      <c r="D8" s="241"/>
      <c r="E8" s="165"/>
      <c r="F8" s="269"/>
      <c r="G8" s="165"/>
      <c r="H8" s="165"/>
      <c r="I8" s="165"/>
      <c r="J8" s="165"/>
      <c r="K8" s="117"/>
      <c r="L8" s="117"/>
      <c r="M8" s="117"/>
      <c r="N8" s="117"/>
      <c r="O8" s="117"/>
      <c r="P8" s="117"/>
      <c r="Q8" s="117"/>
      <c r="R8" s="153"/>
      <c r="S8" s="153"/>
    </row>
    <row r="9" spans="1:19" ht="18" customHeight="1" thickBot="1">
      <c r="A9" s="172"/>
      <c r="B9" s="96"/>
      <c r="C9" s="96"/>
      <c r="D9" s="96"/>
      <c r="E9" s="150" t="str">
        <f>Semifinal!J9</f>
        <v>Luis Martín</v>
      </c>
      <c r="F9" s="144">
        <v>1</v>
      </c>
      <c r="G9" s="229"/>
      <c r="H9" s="104"/>
      <c r="I9" s="96"/>
      <c r="J9" s="96"/>
      <c r="K9" s="96"/>
      <c r="L9" s="96"/>
      <c r="M9" s="78"/>
      <c r="N9" s="78"/>
      <c r="O9" s="117"/>
      <c r="P9" s="117"/>
      <c r="Q9" s="117"/>
      <c r="R9" s="153"/>
      <c r="S9" s="153"/>
    </row>
    <row r="10" spans="1:19" ht="18" customHeight="1" thickBot="1">
      <c r="A10" s="268">
        <f>IF(OR(E10="en juego",E10="hoy!",E10="finalizado"),"Ø","")</f>
      </c>
      <c r="B10" s="99">
        <v>7</v>
      </c>
      <c r="C10" s="100">
        <v>39922</v>
      </c>
      <c r="D10" s="101">
        <v>0.6319444444444444</v>
      </c>
      <c r="E10" s="95"/>
      <c r="F10" s="96"/>
      <c r="G10" s="102"/>
      <c r="H10" s="103"/>
      <c r="I10" s="104"/>
      <c r="J10" s="298" t="str">
        <f>IF(AND(E9&lt;&gt;"",E11&lt;&gt;""),IF(OR(F9="",F11="",AND(F9=F11,OR(G9="",G11=""))),"CAMPEÓN",IF(F9=F11,IF(G9&gt;G11,E9,E11),IF(F9&gt;F11,E9,E11))),"")</f>
        <v>Miguel Pablo Pérez</v>
      </c>
      <c r="K10" s="299"/>
      <c r="L10" s="96"/>
      <c r="M10" s="78"/>
      <c r="N10" s="78"/>
      <c r="O10" s="117"/>
      <c r="P10" s="117"/>
      <c r="Q10" s="117"/>
      <c r="R10" s="153"/>
      <c r="S10" s="153"/>
    </row>
    <row r="11" spans="1:19" ht="18" customHeight="1">
      <c r="A11" s="172"/>
      <c r="B11" s="96"/>
      <c r="C11" s="96"/>
      <c r="D11" s="96"/>
      <c r="E11" s="150" t="s">
        <v>80</v>
      </c>
      <c r="F11" s="144">
        <v>3</v>
      </c>
      <c r="G11" s="229"/>
      <c r="H11" s="104"/>
      <c r="I11" s="297" t="str">
        <f>IF(OR(J10="CAMPEÓN",J10=""),"","CAMPEON DE CANARIAS 2009")</f>
        <v>CAMPEON DE CANARIAS 2009</v>
      </c>
      <c r="J11" s="297"/>
      <c r="K11" s="297"/>
      <c r="L11" s="297"/>
      <c r="M11" s="78"/>
      <c r="N11" s="78"/>
      <c r="O11" s="117"/>
      <c r="P11" s="117"/>
      <c r="Q11" s="117"/>
      <c r="R11" s="153"/>
      <c r="S11" s="153"/>
    </row>
    <row r="12" spans="1:19" ht="18" customHeight="1">
      <c r="A12" s="172"/>
      <c r="B12" s="96"/>
      <c r="C12" s="96"/>
      <c r="D12" s="96"/>
      <c r="E12" s="259"/>
      <c r="F12" s="229"/>
      <c r="G12" s="229"/>
      <c r="H12" s="104"/>
      <c r="I12" s="231"/>
      <c r="J12" s="231"/>
      <c r="K12" s="231"/>
      <c r="L12" s="231"/>
      <c r="M12" s="78"/>
      <c r="N12" s="78"/>
      <c r="O12" s="117"/>
      <c r="P12" s="117"/>
      <c r="Q12" s="117"/>
      <c r="R12" s="153"/>
      <c r="S12" s="153"/>
    </row>
    <row r="13" spans="1:19" ht="15" customHeight="1">
      <c r="A13" s="164"/>
      <c r="B13" s="165"/>
      <c r="C13" s="165"/>
      <c r="D13" s="165"/>
      <c r="E13" s="165"/>
      <c r="F13" s="165"/>
      <c r="G13" s="165"/>
      <c r="H13" s="165"/>
      <c r="I13" s="165"/>
      <c r="J13" s="165"/>
      <c r="K13" s="117"/>
      <c r="L13" s="117"/>
      <c r="M13" s="117"/>
      <c r="N13" s="117"/>
      <c r="O13" s="117"/>
      <c r="P13" s="117"/>
      <c r="Q13" s="117"/>
      <c r="R13" s="153"/>
      <c r="S13" s="153"/>
    </row>
    <row r="14" spans="1:19" ht="14.25" customHeight="1">
      <c r="A14" s="164"/>
      <c r="B14" s="120" t="s">
        <v>81</v>
      </c>
      <c r="C14" s="260"/>
      <c r="D14" s="148"/>
      <c r="E14" s="165"/>
      <c r="F14" s="165"/>
      <c r="G14" s="165"/>
      <c r="H14" s="165"/>
      <c r="I14" s="165"/>
      <c r="J14" s="165"/>
      <c r="K14" s="117"/>
      <c r="L14" s="117"/>
      <c r="M14" s="117"/>
      <c r="N14" s="117"/>
      <c r="O14" s="117"/>
      <c r="P14" s="117"/>
      <c r="Q14" s="117"/>
      <c r="R14" s="153"/>
      <c r="S14" s="153"/>
    </row>
    <row r="15" spans="1:19" ht="14.25" customHeight="1">
      <c r="A15" s="117"/>
      <c r="B15" s="96"/>
      <c r="C15" s="96"/>
      <c r="D15" s="96"/>
      <c r="E15" s="300" t="s">
        <v>74</v>
      </c>
      <c r="F15" s="301"/>
      <c r="G15" s="109"/>
      <c r="H15" s="98"/>
      <c r="I15" s="96"/>
      <c r="J15" s="96"/>
      <c r="K15" s="78"/>
      <c r="L15" s="78"/>
      <c r="M15" s="78"/>
      <c r="N15" s="78"/>
      <c r="O15" s="117"/>
      <c r="P15" s="117"/>
      <c r="Q15" s="117"/>
      <c r="R15" s="153"/>
      <c r="S15" s="153"/>
    </row>
    <row r="16" spans="1:19" ht="15" customHeight="1">
      <c r="A16" s="117"/>
      <c r="B16" s="99"/>
      <c r="C16" s="100"/>
      <c r="D16" s="101"/>
      <c r="E16" s="95">
        <f>IF(OR(C16="",D16="",C16&lt;$L$4),"",IF(C16=$L$4,IF(AND(D16&lt;=$R$22,$R$22&lt;=(D16+0.08333333333)),"en juego",IF($R$22&lt;D16,"hoy!","finalizado")),IF($L$4&gt;C16,"finalizado","")))</f>
      </c>
      <c r="F16" s="96"/>
      <c r="G16" s="102"/>
      <c r="H16" s="103"/>
      <c r="I16" s="149"/>
      <c r="J16" s="104"/>
      <c r="K16" s="78"/>
      <c r="L16" s="78"/>
      <c r="M16" s="78"/>
      <c r="N16" s="78"/>
      <c r="O16" s="117"/>
      <c r="P16" s="117"/>
      <c r="Q16" s="117"/>
      <c r="R16" s="153"/>
      <c r="S16" s="153"/>
    </row>
    <row r="17" spans="1:19" ht="14.25" customHeight="1">
      <c r="A17" s="117"/>
      <c r="B17" s="96"/>
      <c r="C17" s="96"/>
      <c r="D17" s="96"/>
      <c r="E17" s="300" t="s">
        <v>99</v>
      </c>
      <c r="F17" s="301"/>
      <c r="G17" s="112"/>
      <c r="H17" s="107"/>
      <c r="I17" s="96"/>
      <c r="J17" s="96"/>
      <c r="K17" s="78"/>
      <c r="L17" s="78"/>
      <c r="M17" s="78"/>
      <c r="N17" s="78"/>
      <c r="O17" s="117"/>
      <c r="P17" s="117"/>
      <c r="Q17" s="117"/>
      <c r="R17" s="153"/>
      <c r="S17" s="153"/>
    </row>
    <row r="18" spans="1:19" ht="14.25" customHeight="1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53"/>
      <c r="S18" s="153"/>
    </row>
    <row r="19" spans="1:19" ht="14.25" customHeight="1">
      <c r="A19" s="117"/>
      <c r="B19" s="120" t="s">
        <v>113</v>
      </c>
      <c r="C19" s="260"/>
      <c r="D19" s="148"/>
      <c r="E19" s="165"/>
      <c r="F19" s="165"/>
      <c r="G19" s="165"/>
      <c r="H19" s="165"/>
      <c r="I19" s="165"/>
      <c r="J19" s="165"/>
      <c r="K19" s="117"/>
      <c r="L19" s="117"/>
      <c r="M19" s="117"/>
      <c r="N19" s="117"/>
      <c r="O19" s="117"/>
      <c r="P19" s="117"/>
      <c r="Q19" s="117"/>
      <c r="R19" s="153"/>
      <c r="S19" s="153"/>
    </row>
    <row r="20" spans="1:19" ht="15" customHeight="1">
      <c r="A20" s="117"/>
      <c r="B20" s="96"/>
      <c r="C20" s="96"/>
      <c r="D20" s="96"/>
      <c r="E20" s="234" t="s">
        <v>109</v>
      </c>
      <c r="F20" s="235"/>
      <c r="G20" s="109"/>
      <c r="H20" s="98"/>
      <c r="I20" s="96"/>
      <c r="J20" s="96"/>
      <c r="K20" s="78"/>
      <c r="L20" s="78"/>
      <c r="M20" s="78"/>
      <c r="N20" s="78"/>
      <c r="O20" s="117"/>
      <c r="P20" s="117"/>
      <c r="Q20" s="117"/>
      <c r="R20" s="153"/>
      <c r="S20" s="153"/>
    </row>
    <row r="21" spans="1:19" ht="12.75" hidden="1">
      <c r="A21" s="117"/>
      <c r="B21" s="99"/>
      <c r="C21" s="100"/>
      <c r="D21" s="101"/>
      <c r="E21" s="95">
        <f>IF(OR(C21="",D21="",C21&lt;$L$4),"",IF(C21=$L$4,IF(AND(D21&lt;=$R$22,$R$22&lt;=(D21+0.08333333333)),"en juego",IF($R$22&lt;D21,"hoy!","finalizado")),IF($L$4&gt;C21,"finalizado","")))</f>
      </c>
      <c r="F21" s="96"/>
      <c r="G21" s="102"/>
      <c r="H21" s="103"/>
      <c r="I21" s="149"/>
      <c r="J21" s="104"/>
      <c r="K21" s="78"/>
      <c r="L21" s="78"/>
      <c r="M21" s="78"/>
      <c r="N21" s="78"/>
      <c r="O21" s="117"/>
      <c r="P21" s="117"/>
      <c r="Q21" s="169">
        <f>HOUR(M4)</f>
        <v>15</v>
      </c>
      <c r="R21" s="174">
        <f>MINUTE(M4)</f>
        <v>26</v>
      </c>
      <c r="S21" s="153"/>
    </row>
    <row r="22" spans="1:19" ht="12.75" hidden="1">
      <c r="A22" s="117"/>
      <c r="B22" s="96"/>
      <c r="C22" s="96"/>
      <c r="D22" s="96"/>
      <c r="E22" s="234" t="s">
        <v>99</v>
      </c>
      <c r="F22" s="235"/>
      <c r="G22" s="112"/>
      <c r="H22" s="107"/>
      <c r="I22" s="96"/>
      <c r="J22" s="96"/>
      <c r="K22" s="78"/>
      <c r="L22" s="78"/>
      <c r="M22" s="78"/>
      <c r="N22" s="78"/>
      <c r="O22" s="117"/>
      <c r="P22" s="117"/>
      <c r="Q22" s="169"/>
      <c r="R22" s="175">
        <f>TIME(Q21,R21,0)</f>
        <v>0.6430555555555556</v>
      </c>
      <c r="S22" s="153"/>
    </row>
    <row r="23" spans="1:19" ht="15" customHeight="1">
      <c r="A23" s="117"/>
      <c r="B23" s="99"/>
      <c r="C23" s="100"/>
      <c r="D23" s="101"/>
      <c r="E23" s="95">
        <f>IF(OR(C23="",D23="",C23&lt;$L$4),"",IF(C23=$L$4,IF(AND(D23&lt;=$R$22,$R$22&lt;=(D23+0.08333333333)),"en juego",IF($R$22&lt;D23,"hoy!","finalizado")),IF($L$4&gt;C23,"finalizado","")))</f>
      </c>
      <c r="F23" s="96"/>
      <c r="G23" s="102"/>
      <c r="H23" s="103"/>
      <c r="I23" s="149"/>
      <c r="J23" s="104"/>
      <c r="K23" s="78"/>
      <c r="L23" s="78"/>
      <c r="M23" s="78"/>
      <c r="N23" s="78"/>
      <c r="O23" s="117"/>
      <c r="P23" s="117"/>
      <c r="Q23" s="117"/>
      <c r="R23" s="153"/>
      <c r="S23" s="153"/>
    </row>
    <row r="24" spans="1:19" ht="12.75">
      <c r="A24" s="117"/>
      <c r="B24" s="96"/>
      <c r="C24" s="96"/>
      <c r="D24" s="96"/>
      <c r="E24" s="300" t="s">
        <v>108</v>
      </c>
      <c r="F24" s="301"/>
      <c r="G24" s="112"/>
      <c r="H24" s="107"/>
      <c r="I24" s="96"/>
      <c r="J24" s="96"/>
      <c r="K24" s="78"/>
      <c r="L24" s="78"/>
      <c r="M24" s="78"/>
      <c r="N24" s="78"/>
      <c r="O24" s="117"/>
      <c r="P24" s="117"/>
      <c r="Q24" s="117"/>
      <c r="R24" s="153"/>
      <c r="S24" s="153"/>
    </row>
    <row r="25" spans="1:19" ht="12.75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53"/>
      <c r="S25" s="153"/>
    </row>
    <row r="26" spans="1:19" ht="15">
      <c r="A26" s="117"/>
      <c r="B26" s="120" t="s">
        <v>114</v>
      </c>
      <c r="C26" s="260"/>
      <c r="D26" s="148"/>
      <c r="E26" s="165"/>
      <c r="F26" s="165"/>
      <c r="G26" s="165"/>
      <c r="H26" s="165"/>
      <c r="I26" s="165"/>
      <c r="J26" s="165"/>
      <c r="K26" s="117"/>
      <c r="L26" s="117"/>
      <c r="M26" s="117"/>
      <c r="N26" s="117"/>
      <c r="O26" s="117"/>
      <c r="P26" s="117"/>
      <c r="Q26" s="117"/>
      <c r="R26" s="153"/>
      <c r="S26" s="153"/>
    </row>
    <row r="27" spans="1:19" ht="12.75">
      <c r="A27" s="117"/>
      <c r="B27" s="96"/>
      <c r="C27" s="96"/>
      <c r="D27" s="96"/>
      <c r="E27" s="300" t="s">
        <v>97</v>
      </c>
      <c r="F27" s="301"/>
      <c r="G27" s="109"/>
      <c r="H27" s="98"/>
      <c r="I27" s="96"/>
      <c r="J27" s="96"/>
      <c r="K27" s="78"/>
      <c r="L27" s="78"/>
      <c r="M27" s="78"/>
      <c r="N27" s="78"/>
      <c r="O27" s="117"/>
      <c r="P27" s="117"/>
      <c r="Q27" s="117"/>
      <c r="R27" s="153"/>
      <c r="S27" s="153"/>
    </row>
    <row r="28" spans="1:19" ht="12.75">
      <c r="A28" s="117"/>
      <c r="B28" s="99"/>
      <c r="C28" s="100"/>
      <c r="D28" s="101"/>
      <c r="E28" s="95">
        <f>IF(OR(C28="",D28="",C28&lt;$L$4),"",IF(C28=$L$4,IF(AND(D28&lt;=$R$22,$R$22&lt;=(D28+0.08333333333)),"en juego",IF($R$22&lt;D28,"hoy!","finalizado")),IF($L$4&gt;C28,"finalizado","")))</f>
      </c>
      <c r="F28" s="96"/>
      <c r="G28" s="102"/>
      <c r="H28" s="103"/>
      <c r="I28" s="149"/>
      <c r="J28" s="104"/>
      <c r="K28" s="78"/>
      <c r="L28" s="78"/>
      <c r="M28" s="78"/>
      <c r="N28" s="78"/>
      <c r="O28" s="117"/>
      <c r="P28" s="117"/>
      <c r="Q28" s="117"/>
      <c r="R28" s="153"/>
      <c r="S28" s="153"/>
    </row>
    <row r="29" spans="1:19" ht="12.75">
      <c r="A29" s="117"/>
      <c r="B29" s="96"/>
      <c r="C29" s="96"/>
      <c r="D29" s="96"/>
      <c r="E29" s="300" t="s">
        <v>79</v>
      </c>
      <c r="F29" s="301"/>
      <c r="G29" s="112"/>
      <c r="H29" s="107"/>
      <c r="I29" s="96"/>
      <c r="J29" s="96"/>
      <c r="K29" s="78"/>
      <c r="L29" s="78"/>
      <c r="M29" s="78"/>
      <c r="N29" s="78"/>
      <c r="O29" s="117"/>
      <c r="P29" s="117"/>
      <c r="Q29" s="117"/>
      <c r="R29" s="153"/>
      <c r="S29" s="153"/>
    </row>
    <row r="30" spans="1:17" ht="12.75">
      <c r="A30" s="117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39"/>
      <c r="Q30" s="39"/>
    </row>
    <row r="31" spans="1:17" ht="12.75">
      <c r="A31" s="117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39"/>
      <c r="Q31" s="39"/>
    </row>
    <row r="32" spans="1:17" ht="12.7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</row>
    <row r="33" spans="1:17" ht="12.7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</row>
    <row r="34" spans="1:17" ht="12.7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</row>
    <row r="35" spans="1:17" ht="12.7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</row>
    <row r="36" spans="1:17" ht="12.7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12.7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</row>
    <row r="38" spans="1:17" ht="12.7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</row>
    <row r="39" spans="1:17" ht="12.7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</row>
    <row r="40" spans="1:17" ht="12.7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</row>
    <row r="41" spans="1:17" ht="12.7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</row>
    <row r="42" spans="1:17" ht="12.7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12.7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</row>
    <row r="44" spans="1:17" ht="12.7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</row>
    <row r="45" spans="1:17" ht="12.7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</row>
    <row r="46" spans="1:17" ht="12.7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</row>
    <row r="47" spans="1:17" ht="12.7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</row>
    <row r="48" spans="1:17" ht="12.7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</row>
    <row r="49" spans="1:17" ht="12.7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</row>
    <row r="50" spans="1:17" ht="12.7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</row>
    <row r="51" spans="1:17" ht="12.7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</row>
    <row r="52" spans="1:17" ht="12.7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</row>
    <row r="53" spans="1:17" ht="12.7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</row>
    <row r="54" spans="1:17" ht="12.7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</row>
    <row r="55" spans="1:17" ht="12.7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</row>
    <row r="56" spans="1:17" ht="12.7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</row>
    <row r="57" spans="1:17" ht="12.7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</row>
    <row r="58" spans="1:17" ht="12.7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</row>
    <row r="59" spans="1:17" ht="12.7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</row>
    <row r="60" spans="1:17" ht="12.7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</row>
    <row r="61" spans="1:17" ht="12.7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</row>
    <row r="62" spans="1:17" ht="12.7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</row>
    <row r="63" spans="1:17" ht="12.7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</row>
    <row r="64" spans="1:17" ht="12.7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</row>
    <row r="65" spans="1:12" ht="12.7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</row>
    <row r="66" spans="1:12" ht="12.7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</row>
    <row r="67" spans="1:12" ht="12.7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</row>
    <row r="68" spans="1:12" ht="12.7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</row>
    <row r="69" spans="1:12" ht="12.7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</row>
    <row r="70" spans="1:12" ht="12.7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</row>
    <row r="71" spans="1:12" ht="12.7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</row>
    <row r="72" spans="1:12" ht="12.7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</row>
    <row r="73" spans="1:12" ht="12.7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</row>
    <row r="74" spans="1:12" ht="12.7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</row>
    <row r="75" spans="1:12" ht="12.7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</row>
    <row r="76" spans="1:12" ht="12.7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</row>
    <row r="77" spans="1:12" ht="12.7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</row>
    <row r="78" spans="1:12" ht="12.7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</row>
    <row r="79" spans="1:12" ht="12.7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</row>
    <row r="80" spans="1:12" ht="12.7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</row>
    <row r="81" spans="1:12" ht="12.7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</row>
    <row r="82" spans="1:12" ht="12.7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</row>
    <row r="83" spans="1:12" ht="12.7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</row>
    <row r="84" spans="1:12" ht="12.7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</row>
    <row r="85" spans="1:12" ht="12.7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</row>
    <row r="86" spans="1:12" ht="12.7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</row>
    <row r="87" spans="1:12" ht="12.7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</row>
    <row r="88" spans="1:12" ht="12.7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</row>
    <row r="89" spans="1:12" ht="12.7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</row>
    <row r="90" spans="1:12" ht="12.7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</row>
    <row r="91" spans="1:12" ht="12.7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</row>
    <row r="92" spans="1:12" ht="12.7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</row>
    <row r="93" spans="1:12" ht="12.7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</row>
    <row r="94" spans="1:12" ht="12.7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</row>
    <row r="95" spans="1:12" ht="12.7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</row>
    <row r="96" spans="1:12" ht="12.7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</row>
    <row r="97" spans="1:12" ht="12.7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</row>
    <row r="98" spans="1:12" ht="12.7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</row>
    <row r="99" spans="1:12" ht="12.7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</row>
    <row r="100" spans="1:12" ht="12.7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</row>
    <row r="101" spans="1:12" ht="12.7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</row>
    <row r="102" spans="1:12" ht="12.7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</row>
    <row r="103" spans="1:12" ht="12.7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</row>
    <row r="104" spans="1:12" ht="12.7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</row>
    <row r="105" spans="1:12" ht="12.7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</row>
    <row r="106" spans="1:12" ht="12.7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</row>
    <row r="107" spans="1:12" ht="12.7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</row>
    <row r="108" spans="1:12" ht="12.7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</row>
    <row r="109" spans="1:12" ht="12.7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</row>
    <row r="110" spans="1:12" ht="12.7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</row>
    <row r="111" spans="1:12" ht="12.7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</row>
    <row r="112" spans="1:12" ht="12.7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</row>
    <row r="113" spans="1:12" ht="12.7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</row>
    <row r="114" spans="1:12" ht="12.7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</row>
    <row r="115" spans="1:12" ht="12.7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</row>
    <row r="116" spans="1:12" ht="12.7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</row>
    <row r="117" spans="1:12" ht="12.7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</row>
    <row r="118" spans="1:12" ht="12.7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</row>
    <row r="119" spans="1:12" ht="12.7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</row>
    <row r="120" spans="1:12" ht="12.7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</row>
    <row r="121" spans="1:12" ht="12.7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</row>
    <row r="122" spans="1:12" ht="12.7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</row>
    <row r="123" spans="1:12" ht="12.7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</row>
    <row r="124" spans="1:12" ht="12.75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</row>
    <row r="125" spans="1:12" ht="12.75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</row>
    <row r="126" spans="1:12" ht="12.75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</row>
    <row r="127" spans="1:12" ht="12.75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</row>
    <row r="128" spans="1:12" ht="12.75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</row>
    <row r="129" spans="1:12" ht="12.75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</row>
    <row r="130" spans="1:12" ht="12.75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</row>
    <row r="131" spans="1:12" ht="12.7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</row>
    <row r="132" spans="1:12" ht="12.75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</row>
    <row r="133" spans="1:12" ht="12.75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</row>
    <row r="134" spans="1:12" ht="12.75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</row>
    <row r="135" spans="1:12" ht="12.7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</row>
    <row r="136" spans="1:12" ht="12.7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</row>
    <row r="137" spans="1:12" ht="12.75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</row>
    <row r="138" spans="1:12" ht="12.75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</row>
    <row r="139" spans="1:12" ht="12.7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</row>
    <row r="140" spans="1:12" ht="12.7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</row>
    <row r="141" spans="1:12" ht="12.7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</row>
    <row r="142" spans="1:12" ht="12.7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</row>
    <row r="143" spans="1:12" ht="12.7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</row>
    <row r="144" spans="1:12" ht="12.7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</row>
    <row r="145" spans="1:12" ht="12.7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</row>
    <row r="146" spans="1:12" ht="12.7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</row>
    <row r="147" spans="1:12" ht="12.7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</row>
    <row r="148" spans="1:12" ht="12.7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</row>
    <row r="149" spans="1:12" ht="12.7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</row>
    <row r="150" spans="1:12" ht="12.7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</row>
    <row r="151" spans="1:12" ht="12.7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</row>
    <row r="152" spans="1:12" ht="12.7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</row>
    <row r="153" spans="1:12" ht="12.7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</row>
    <row r="154" spans="1:12" ht="12.7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</row>
    <row r="155" spans="1:12" ht="12.7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</row>
    <row r="156" spans="1:12" ht="12.7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</row>
    <row r="157" spans="1:12" ht="12.7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</row>
    <row r="158" spans="1:12" ht="12.7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</row>
    <row r="159" spans="1:12" ht="12.7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</row>
    <row r="160" spans="1:12" ht="12.75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</row>
    <row r="161" spans="1:12" ht="12.7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</row>
    <row r="162" spans="1:12" ht="12.75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</row>
    <row r="163" spans="1:12" ht="12.7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</row>
    <row r="164" spans="1:12" ht="12.7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</row>
    <row r="165" spans="1:12" ht="12.7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</row>
    <row r="166" spans="1:12" ht="12.7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</row>
    <row r="167" spans="1:12" ht="12.7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</row>
    <row r="168" spans="1:12" ht="12.7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</row>
    <row r="169" spans="1:12" ht="12.7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</row>
    <row r="170" spans="1:12" ht="12.7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</row>
    <row r="171" spans="1:12" ht="12.7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</row>
    <row r="172" spans="1:12" ht="12.7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</row>
    <row r="173" spans="1:12" ht="12.7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</row>
    <row r="174" spans="1:12" ht="12.7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</row>
    <row r="175" spans="1:12" ht="12.7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</row>
    <row r="176" spans="1:12" ht="12.7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</row>
    <row r="177" spans="1:12" ht="12.7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</row>
    <row r="178" spans="1:12" ht="12.75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</row>
    <row r="179" spans="1:12" ht="12.7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</row>
    <row r="180" spans="1:12" ht="12.75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</row>
    <row r="181" spans="1:12" ht="12.7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</row>
    <row r="182" spans="1:12" ht="12.75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</row>
    <row r="183" spans="1:12" ht="12.75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</row>
    <row r="184" spans="1:12" ht="12.75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</row>
    <row r="185" spans="1:12" ht="12.75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</row>
    <row r="186" spans="1:12" ht="12.7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</row>
    <row r="187" spans="1:12" ht="12.75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</row>
    <row r="188" spans="1:12" ht="12.75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</row>
    <row r="189" spans="1:12" ht="12.75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</row>
    <row r="190" spans="1:12" ht="12.75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</row>
    <row r="191" spans="1:12" ht="12.75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</row>
    <row r="192" spans="1:12" ht="12.75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</row>
    <row r="193" spans="1:12" ht="12.75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</row>
    <row r="194" spans="1:12" ht="12.75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</row>
    <row r="195" spans="1:12" ht="12.75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</row>
    <row r="196" spans="1:12" ht="12.75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</row>
    <row r="197" spans="1:12" ht="12.75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</row>
    <row r="198" spans="1:12" ht="12.75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</row>
    <row r="199" spans="1:12" ht="12.75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</row>
    <row r="200" spans="1:12" ht="12.75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</row>
    <row r="201" spans="1:12" ht="12.75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</row>
    <row r="202" spans="1:12" ht="12.75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</row>
    <row r="203" spans="1:12" ht="12.75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</row>
    <row r="204" spans="1:12" ht="12.75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</row>
    <row r="205" spans="1:12" ht="12.75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</row>
    <row r="206" spans="1:12" ht="12.75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</row>
    <row r="207" spans="1:12" ht="12.75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</row>
    <row r="208" spans="1:12" ht="12.75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</row>
    <row r="209" spans="1:12" ht="12.75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</row>
    <row r="210" spans="1:12" ht="12.75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</row>
    <row r="211" spans="1:12" ht="12.75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</row>
    <row r="212" spans="1:12" ht="12.75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</row>
    <row r="213" spans="1:12" ht="12.75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</row>
    <row r="214" spans="1:12" ht="12.75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</row>
    <row r="215" spans="1:12" ht="12.75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</row>
    <row r="216" spans="1:12" ht="12.75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</row>
    <row r="217" spans="1:12" ht="12.75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</row>
    <row r="218" spans="1:12" ht="12.75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</row>
    <row r="219" spans="1:12" ht="12.75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</row>
    <row r="220" spans="1:12" ht="12.75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</row>
    <row r="221" spans="1:12" ht="12.75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</row>
    <row r="222" spans="1:12" ht="12.75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</row>
    <row r="223" spans="1:12" ht="12.75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</row>
    <row r="224" spans="1:12" ht="12.75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</row>
    <row r="225" spans="1:12" ht="12.75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</row>
    <row r="226" spans="1:12" ht="12.75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</row>
    <row r="227" spans="1:12" ht="12.75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</row>
    <row r="228" spans="1:12" ht="12.75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</row>
    <row r="229" spans="1:12" ht="12.75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</row>
    <row r="230" spans="1:12" ht="12.75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</row>
    <row r="231" spans="1:12" ht="12.75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</row>
    <row r="232" spans="1:12" ht="12.75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</row>
    <row r="233" spans="1:12" ht="12.75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</row>
    <row r="234" spans="1:12" ht="12.75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</row>
    <row r="235" spans="1:12" ht="12.75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</row>
    <row r="236" spans="1:12" ht="12.75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</row>
    <row r="237" spans="1:12" ht="12.75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</row>
    <row r="238" spans="1:12" ht="12.75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</row>
    <row r="239" spans="1:12" ht="12.75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</row>
    <row r="240" spans="1:12" ht="12.75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</row>
    <row r="241" spans="1:12" ht="12.75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</row>
    <row r="242" spans="1:12" ht="12.75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</row>
    <row r="243" spans="1:12" ht="12.75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</row>
    <row r="244" spans="1:12" ht="12.75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</row>
    <row r="245" spans="1:12" ht="12.75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</row>
    <row r="246" spans="1:12" ht="12.75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</row>
    <row r="247" spans="1:12" ht="12.75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</row>
    <row r="248" spans="1:12" ht="12.75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</row>
    <row r="249" spans="1:12" ht="12.75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</row>
    <row r="250" spans="1:12" ht="12.75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</row>
    <row r="251" spans="1:12" ht="12.75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</row>
    <row r="252" spans="1:12" ht="12.75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</row>
    <row r="253" spans="1:12" ht="12.75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</row>
    <row r="254" spans="1:12" ht="12.75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</row>
    <row r="255" spans="1:12" ht="12.75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</row>
    <row r="256" spans="1:12" ht="12.75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</row>
    <row r="257" spans="1:12" ht="12.75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</row>
    <row r="258" spans="1:12" ht="12.75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</row>
    <row r="259" spans="1:12" ht="12.75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</row>
    <row r="260" spans="1:12" ht="12.75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</row>
    <row r="261" spans="1:12" ht="12.75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</row>
    <row r="262" spans="1:12" ht="12.75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</row>
    <row r="263" spans="1:12" ht="12.75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</row>
    <row r="264" spans="1:12" ht="12.75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</row>
    <row r="265" spans="1:12" ht="12.75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</row>
    <row r="266" spans="1:12" ht="12.75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</row>
    <row r="267" spans="1:12" ht="12.75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</row>
    <row r="268" spans="1:12" ht="12.75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</row>
    <row r="269" spans="1:12" ht="12.75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</row>
    <row r="270" spans="1:12" ht="12.75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</row>
    <row r="271" spans="1:12" ht="12.75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</row>
    <row r="272" spans="1:12" ht="12.75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</row>
    <row r="273" spans="1:12" ht="12.75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</row>
    <row r="274" spans="1:12" ht="12.75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</row>
    <row r="275" spans="1:12" ht="12.75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</row>
    <row r="276" spans="1:12" ht="12.75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</row>
    <row r="277" spans="1:12" ht="12.75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</row>
    <row r="278" spans="1:12" ht="12.75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</row>
    <row r="279" spans="1:12" ht="12.75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</row>
    <row r="280" spans="1:12" ht="12.75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</row>
    <row r="281" spans="1:12" ht="12.75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</row>
    <row r="282" spans="1:12" ht="12.75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</row>
    <row r="283" spans="1:12" ht="12.75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</row>
    <row r="284" spans="1:12" ht="12.75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</row>
    <row r="285" spans="1:12" ht="12.75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</row>
    <row r="286" spans="1:12" ht="12.75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</row>
    <row r="287" spans="1:12" ht="12.75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</row>
    <row r="288" spans="1:12" ht="12.75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</row>
    <row r="289" spans="1:12" ht="12.75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</row>
    <row r="290" spans="1:12" ht="12.75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</row>
    <row r="291" spans="1:12" ht="12.75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</row>
    <row r="292" spans="1:12" ht="12.75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</row>
    <row r="293" spans="1:12" ht="12.75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</row>
    <row r="294" spans="1:12" ht="12.75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</row>
    <row r="295" spans="1:12" ht="12.75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</row>
    <row r="296" spans="1:12" ht="12.75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</row>
    <row r="297" spans="1:12" ht="12.75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</row>
    <row r="298" spans="1:12" ht="12.75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</row>
    <row r="299" spans="1:12" ht="12.75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</row>
    <row r="300" spans="1:12" ht="12.75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</row>
    <row r="301" spans="1:12" ht="12.75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</row>
    <row r="302" spans="1:12" ht="12.75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</row>
    <row r="303" spans="1:12" ht="12.75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</row>
    <row r="304" spans="1:12" ht="12.75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</row>
    <row r="305" spans="1:12" ht="12.75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</row>
    <row r="306" spans="1:12" ht="12.75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</row>
    <row r="307" spans="1:12" ht="12.75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</row>
    <row r="308" spans="1:12" ht="12.75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</row>
    <row r="309" spans="1:12" ht="12.75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</row>
    <row r="310" spans="1:12" ht="12.75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</row>
    <row r="311" spans="1:12" ht="12.75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</row>
    <row r="312" spans="1:12" ht="12.75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</row>
    <row r="313" spans="1:12" ht="12.75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</row>
    <row r="314" spans="1:12" ht="12.75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</row>
    <row r="315" spans="1:12" ht="12.75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</row>
    <row r="316" spans="1:12" ht="12.75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</row>
    <row r="317" spans="1:12" ht="12.75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</row>
    <row r="318" spans="1:12" ht="12.75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</row>
    <row r="319" spans="1:12" ht="12.75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</row>
    <row r="320" spans="1:12" ht="12.75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</row>
    <row r="321" spans="1:12" ht="12.75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</row>
    <row r="322" spans="1:12" ht="12.75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</row>
    <row r="323" spans="1:12" ht="12.75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</row>
    <row r="324" spans="1:12" ht="12.75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</row>
    <row r="325" spans="1:12" ht="12.75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</row>
    <row r="326" spans="1:12" ht="12.75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</row>
    <row r="327" spans="1:12" ht="12.75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</row>
    <row r="328" spans="1:12" ht="12.75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</row>
    <row r="329" spans="1:12" ht="12.75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</row>
    <row r="330" spans="1:12" ht="12.75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</row>
    <row r="331" spans="1:12" ht="12.75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</row>
    <row r="332" spans="1:12" ht="12.75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</row>
    <row r="333" spans="1:12" ht="12.75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</row>
    <row r="334" spans="1:12" ht="12.75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</row>
    <row r="335" spans="1:12" ht="12.75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</row>
    <row r="336" spans="1:12" ht="12.75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</row>
    <row r="337" spans="1:12" ht="12.75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</row>
    <row r="338" spans="1:12" ht="12.75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</row>
    <row r="339" spans="1:12" ht="12.75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</row>
    <row r="340" spans="1:12" ht="12.75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</row>
    <row r="341" spans="1:12" ht="12.75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</row>
    <row r="342" spans="1:12" ht="12.75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</row>
    <row r="343" spans="1:12" ht="12.75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</row>
    <row r="344" spans="1:12" ht="12.75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</row>
    <row r="345" spans="1:12" ht="12.75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</row>
    <row r="346" spans="1:12" ht="12.75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</row>
    <row r="347" spans="1:12" ht="12.75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</row>
    <row r="348" spans="1:12" ht="12.75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</row>
    <row r="349" spans="1:12" ht="12.75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</row>
    <row r="350" spans="1:12" ht="12.75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</row>
    <row r="351" spans="1:12" ht="12.75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</row>
    <row r="352" spans="1:12" ht="12.75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</row>
    <row r="353" spans="1:12" ht="12.75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</row>
    <row r="354" spans="1:12" ht="12.75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</row>
    <row r="355" spans="1:12" ht="12.75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</row>
    <row r="356" spans="1:12" ht="12.75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</row>
    <row r="357" spans="1:12" ht="12.75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</row>
    <row r="358" spans="1:12" ht="12.75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</row>
    <row r="359" spans="1:12" ht="12.75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</row>
    <row r="360" spans="1:12" ht="12.75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</row>
    <row r="361" spans="1:12" ht="12.75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</row>
    <row r="362" spans="1:12" ht="12.75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</row>
    <row r="363" spans="1:12" ht="12.75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</row>
    <row r="364" spans="1:12" ht="12.75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</row>
    <row r="365" spans="1:12" ht="12.75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</row>
    <row r="366" spans="1:12" ht="12.75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</row>
    <row r="367" spans="1:12" ht="12.75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</row>
    <row r="368" spans="1:12" ht="12.75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</row>
    <row r="369" spans="1:12" ht="12.75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</row>
    <row r="370" spans="1:12" ht="12.75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</row>
    <row r="371" spans="1:12" ht="12.75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</row>
    <row r="372" spans="1:12" ht="12.75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</row>
    <row r="373" spans="1:12" ht="12.75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</row>
    <row r="374" spans="1:12" ht="12.75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</row>
    <row r="375" spans="1:12" ht="12.75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</row>
    <row r="376" spans="1:12" ht="12.75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</row>
    <row r="377" spans="1:12" ht="12.75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</row>
    <row r="378" spans="1:12" ht="12.75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</row>
    <row r="379" spans="1:12" ht="12.75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</row>
    <row r="380" spans="1:12" ht="12.75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</row>
    <row r="381" spans="1:12" ht="12.75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</row>
    <row r="382" spans="1:12" ht="12.75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</row>
    <row r="383" spans="1:12" ht="12.75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</row>
    <row r="384" spans="1:12" ht="12.75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</row>
    <row r="385" spans="1:12" ht="12.75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</row>
    <row r="386" spans="1:12" ht="12.75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</row>
    <row r="387" spans="1:12" ht="12.75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</row>
    <row r="388" spans="1:12" ht="12.75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</row>
    <row r="389" spans="1:12" ht="12.75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</row>
    <row r="390" spans="1:12" ht="12.75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</row>
    <row r="391" spans="1:12" ht="12.75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</row>
    <row r="392" spans="1:12" ht="12.75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</row>
    <row r="393" spans="1:12" ht="12.75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</row>
    <row r="394" spans="1:12" ht="12.75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</row>
    <row r="395" spans="1:12" ht="12.75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</row>
    <row r="396" spans="1:12" ht="12.75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</row>
    <row r="397" spans="1:12" ht="12.75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</row>
    <row r="398" spans="1:12" ht="12.75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</row>
    <row r="399" spans="1:12" ht="12.75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</row>
    <row r="400" spans="1:12" ht="12.75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</row>
    <row r="401" spans="1:12" ht="12.75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</row>
    <row r="402" spans="1:12" ht="12.75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</row>
    <row r="403" spans="1:12" ht="12.75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</row>
    <row r="404" spans="1:12" ht="12.75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</row>
    <row r="405" spans="1:12" ht="12.75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</row>
    <row r="406" spans="1:12" ht="12.75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</row>
    <row r="407" spans="1:12" ht="12.75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</row>
    <row r="408" spans="1:12" ht="12.75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</row>
    <row r="409" spans="1:12" ht="12.75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</row>
    <row r="410" spans="1:12" ht="12.75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</row>
    <row r="411" spans="1:12" ht="12.75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</row>
    <row r="412" spans="1:12" ht="12.75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</row>
    <row r="413" spans="1:12" ht="12.75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</row>
    <row r="414" spans="1:12" ht="12.75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</row>
    <row r="415" spans="1:12" ht="12.75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</row>
    <row r="416" spans="1:12" ht="12.75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</row>
    <row r="417" spans="1:12" ht="12.75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</row>
    <row r="418" spans="1:12" ht="12.75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</row>
    <row r="419" spans="1:12" ht="12.75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</row>
    <row r="420" spans="1:12" ht="12.75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</row>
    <row r="421" spans="1:12" ht="12.75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</row>
    <row r="422" spans="1:12" ht="12.75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</row>
    <row r="423" spans="1:12" ht="12.75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</row>
    <row r="424" spans="1:12" ht="12.75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</row>
    <row r="425" spans="1:12" ht="12.75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</row>
    <row r="426" spans="1:12" ht="12.75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</row>
    <row r="427" spans="1:12" ht="12.75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</row>
    <row r="428" spans="1:12" ht="12.75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</row>
    <row r="429" spans="1:12" ht="12.75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</row>
    <row r="430" spans="1:12" ht="12.75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</row>
    <row r="431" spans="1:12" ht="12.75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</row>
    <row r="432" spans="1:12" ht="12.75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</row>
    <row r="433" spans="1:12" ht="12.75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</row>
    <row r="434" spans="1:12" ht="12.75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</row>
    <row r="435" spans="1:12" ht="12.75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</row>
    <row r="436" spans="1:12" ht="12.75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</row>
    <row r="437" spans="1:12" ht="12.75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</row>
    <row r="438" spans="1:12" ht="12.75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</row>
    <row r="439" spans="1:12" ht="12.75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</row>
    <row r="440" spans="1:12" ht="12.75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</row>
    <row r="441" spans="1:12" ht="12.75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</row>
    <row r="442" spans="1:12" ht="12.75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</row>
    <row r="443" spans="1:12" ht="12.75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</row>
    <row r="444" spans="1:12" ht="12.75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</row>
    <row r="445" spans="1:12" ht="12.75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</row>
    <row r="446" spans="1:12" ht="12.75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</row>
    <row r="447" spans="1:12" ht="12.75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</row>
    <row r="448" spans="1:12" ht="12.75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</row>
    <row r="449" spans="1:12" ht="12.75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</row>
    <row r="450" spans="1:12" ht="12.75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</row>
    <row r="451" spans="1:12" ht="12.75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</row>
    <row r="452" spans="1:12" ht="12.75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</row>
    <row r="453" spans="1:12" ht="12.75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</row>
    <row r="454" spans="1:12" ht="12.75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</row>
    <row r="455" spans="1:12" ht="12.75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</row>
    <row r="456" spans="1:12" ht="12.75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</row>
    <row r="457" spans="1:12" ht="12.75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</row>
    <row r="458" spans="1:12" ht="12.75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</row>
    <row r="459" spans="1:12" ht="12.75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</row>
    <row r="460" spans="1:12" ht="12.75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</row>
    <row r="461" spans="1:12" ht="12.75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</row>
    <row r="462" spans="1:12" ht="12.75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</row>
    <row r="463" spans="1:12" ht="12.75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</row>
    <row r="464" spans="1:12" ht="12.75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</row>
    <row r="465" spans="1:12" ht="12.75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</row>
    <row r="466" spans="1:12" ht="12.75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</row>
    <row r="467" spans="1:12" ht="12.75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</row>
    <row r="468" spans="1:12" ht="12.75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</row>
    <row r="469" spans="1:12" ht="12.75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</row>
    <row r="470" spans="1:12" ht="12.75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</row>
    <row r="471" spans="1:12" ht="12.75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</row>
    <row r="472" spans="1:12" ht="12.75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</row>
    <row r="473" spans="1:12" ht="12.75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</row>
    <row r="474" spans="1:12" ht="12.75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</row>
    <row r="475" spans="1:12" ht="12.75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</row>
    <row r="476" spans="1:12" ht="12.75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</row>
    <row r="477" spans="1:12" ht="12.75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</row>
    <row r="478" spans="1:12" ht="12.75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</row>
    <row r="479" spans="1:12" ht="12.75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</row>
    <row r="480" spans="1:12" ht="12.75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</row>
    <row r="481" spans="1:12" ht="12.75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</row>
    <row r="482" spans="1:12" ht="12.75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</row>
    <row r="483" spans="1:12" ht="12.75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</row>
    <row r="484" spans="1:12" ht="12.75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</row>
    <row r="485" spans="1:12" ht="12.75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</row>
    <row r="486" spans="1:12" ht="12.75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</row>
    <row r="487" spans="1:12" ht="12.75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</row>
    <row r="488" spans="1:12" ht="12.75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</row>
    <row r="489" spans="1:12" ht="12.75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</row>
    <row r="490" spans="1:12" ht="12.75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</row>
    <row r="491" spans="1:12" ht="12.75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</row>
    <row r="492" spans="1:12" ht="12.75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</row>
    <row r="493" spans="1:12" ht="12.75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</row>
    <row r="494" spans="1:12" ht="12.75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</row>
    <row r="495" spans="1:12" ht="12.75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</row>
    <row r="496" spans="1:12" ht="12.75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</row>
    <row r="497" spans="1:12" ht="12.75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</row>
    <row r="498" spans="1:12" ht="12.75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</row>
    <row r="499" spans="1:12" ht="12.75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</row>
    <row r="500" spans="1:12" ht="12.75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</row>
    <row r="501" spans="1:12" ht="12.75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</row>
    <row r="502" spans="1:12" ht="12.75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</row>
    <row r="503" spans="1:12" ht="12.75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</row>
    <row r="504" spans="1:12" ht="12.75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</row>
    <row r="505" spans="1:12" ht="12.75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</row>
    <row r="506" spans="1:12" ht="12.75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</row>
    <row r="507" spans="1:12" ht="12.75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</row>
    <row r="508" spans="1:12" ht="12.75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</row>
    <row r="509" spans="1:12" ht="12.75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</row>
    <row r="510" spans="1:12" ht="12.75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</row>
    <row r="511" spans="1:12" ht="12.75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</row>
    <row r="512" spans="1:12" ht="12.75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</row>
    <row r="513" spans="1:12" ht="12.75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</row>
    <row r="514" spans="1:12" ht="12.75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</row>
    <row r="515" spans="1:12" ht="12.75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</row>
    <row r="516" spans="1:12" ht="12.75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</row>
    <row r="517" spans="1:12" ht="12.75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</row>
    <row r="518" spans="1:12" ht="12.75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</row>
    <row r="519" spans="1:12" ht="12.75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</row>
    <row r="520" spans="1:12" ht="12.75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</row>
    <row r="521" spans="1:12" ht="12.75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</row>
    <row r="522" spans="1:12" ht="12.75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</row>
    <row r="523" spans="1:12" ht="12.75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</row>
    <row r="524" spans="1:12" ht="12.75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</row>
    <row r="525" spans="1:12" ht="12.75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</row>
    <row r="526" spans="1:12" ht="12.75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</row>
    <row r="527" spans="1:12" ht="12.75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</row>
    <row r="528" spans="1:12" ht="12.75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</row>
    <row r="529" spans="1:12" ht="12.75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</row>
    <row r="530" spans="1:12" ht="12.75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</row>
    <row r="531" spans="1:12" ht="12.75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</row>
    <row r="532" spans="1:12" ht="12.75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</row>
    <row r="533" spans="1:12" ht="12.75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</row>
    <row r="534" spans="1:12" ht="12.75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</row>
    <row r="535" spans="1:12" ht="12.75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</row>
    <row r="536" spans="1:12" ht="12.75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</row>
    <row r="537" spans="1:12" ht="12.75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</row>
    <row r="538" spans="1:12" ht="12.75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</row>
    <row r="539" spans="1:12" ht="12.75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</row>
    <row r="540" spans="1:12" ht="12.75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</row>
    <row r="541" spans="1:12" ht="12.75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</row>
    <row r="542" spans="1:12" ht="12.75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</row>
    <row r="543" spans="1:12" ht="12.75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</row>
    <row r="544" spans="1:12" ht="12.75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</row>
    <row r="545" spans="1:12" ht="12.75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</row>
    <row r="546" spans="1:12" ht="12.75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</row>
    <row r="547" spans="1:12" ht="12.75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</row>
    <row r="548" spans="1:12" ht="12.75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</row>
    <row r="549" spans="1:12" ht="12.75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</row>
    <row r="550" spans="1:12" ht="12.75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</row>
    <row r="551" spans="1:12" ht="12.75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</row>
    <row r="552" spans="1:12" ht="12.75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</row>
    <row r="553" spans="1:12" ht="12.75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</row>
    <row r="554" spans="1:12" ht="12.75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</row>
    <row r="555" spans="1:12" ht="12.75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</row>
    <row r="556" spans="1:12" ht="12.75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</row>
    <row r="557" spans="1:12" ht="12.75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</row>
    <row r="558" spans="1:12" ht="12.75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</row>
    <row r="559" spans="1:12" ht="12.75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</row>
    <row r="560" spans="1:12" ht="12.75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</row>
    <row r="561" spans="1:12" ht="12.75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</row>
    <row r="562" spans="1:12" ht="12.75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</row>
    <row r="563" spans="1:12" ht="12.75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</row>
    <row r="564" spans="1:12" ht="12.75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</row>
    <row r="565" spans="1:12" ht="12.75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</row>
    <row r="566" spans="1:12" ht="12.75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</row>
    <row r="567" spans="1:12" ht="12.75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</row>
    <row r="568" spans="1:12" ht="12.75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</row>
    <row r="569" spans="1:12" ht="12.75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</row>
    <row r="570" spans="1:12" ht="12.75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</row>
    <row r="571" spans="1:12" ht="12.75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</row>
    <row r="572" spans="1:12" ht="12.75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</row>
    <row r="573" spans="1:12" ht="12.75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</row>
    <row r="574" spans="1:12" ht="12.75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</row>
    <row r="575" spans="1:12" ht="12.75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</row>
    <row r="576" spans="1:12" ht="12.75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</row>
    <row r="577" spans="1:12" ht="12.75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</row>
    <row r="578" spans="1:12" ht="12.75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</row>
    <row r="579" spans="1:12" ht="12.75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</row>
    <row r="580" spans="1:12" ht="12.75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</row>
    <row r="581" spans="1:12" ht="12.75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</row>
    <row r="582" spans="1:12" ht="12.75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</row>
    <row r="583" spans="1:12" ht="12.75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</row>
    <row r="584" spans="1:12" ht="12.75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</row>
    <row r="585" spans="1:12" ht="12.75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</row>
    <row r="586" spans="1:12" ht="12.75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</row>
    <row r="587" spans="1:12" ht="12.75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</row>
    <row r="588" spans="1:12" ht="12.75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</row>
    <row r="589" spans="1:12" ht="12.75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</row>
    <row r="590" spans="1:12" ht="12.75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</row>
    <row r="591" spans="1:12" ht="12.75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</row>
    <row r="592" spans="1:12" ht="12.75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</row>
    <row r="593" spans="1:12" ht="12.75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</row>
    <row r="594" spans="1:12" ht="12.75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</row>
    <row r="595" spans="1:12" ht="12.75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</row>
    <row r="596" spans="1:12" ht="12.75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</row>
    <row r="597" spans="1:12" ht="12.75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</row>
    <row r="598" spans="1:12" ht="12.75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</row>
    <row r="599" spans="1:12" ht="12.75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</row>
    <row r="600" spans="1:12" ht="12.75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</row>
    <row r="601" spans="1:12" ht="12.75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</row>
    <row r="602" spans="1:12" ht="12.75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</row>
    <row r="603" spans="1:12" ht="12.75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</row>
    <row r="604" spans="1:12" ht="12.75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</row>
    <row r="605" spans="1:12" ht="12.75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</row>
    <row r="606" spans="1:12" ht="12.75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</row>
    <row r="607" spans="1:12" ht="12.75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</row>
    <row r="608" spans="1:12" ht="12.75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</row>
    <row r="609" spans="1:12" ht="12.75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</row>
    <row r="610" spans="1:12" ht="12.75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</row>
    <row r="611" spans="1:12" ht="12.75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</row>
    <row r="612" spans="1:12" ht="12.75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</row>
    <row r="613" spans="1:12" ht="12.75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</row>
    <row r="614" spans="1:12" ht="12.75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</row>
    <row r="615" spans="1:12" ht="12.75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</row>
    <row r="616" spans="1:12" ht="12.75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</row>
    <row r="617" spans="1:12" ht="12.75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</row>
    <row r="618" spans="1:12" ht="12.75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</row>
    <row r="619" spans="1:12" ht="12.75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</row>
    <row r="620" spans="1:12" ht="12.75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</row>
    <row r="621" spans="1:12" ht="12.75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</row>
    <row r="622" spans="1:12" ht="12.75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</row>
    <row r="623" spans="1:12" ht="12.75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</row>
    <row r="624" spans="1:12" ht="12.75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</row>
    <row r="625" spans="1:12" ht="12.75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</row>
    <row r="626" spans="1:12" ht="12.75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</row>
    <row r="627" spans="1:12" ht="12.75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</row>
    <row r="628" spans="1:12" ht="12.75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</row>
    <row r="629" spans="1:12" ht="12.75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</row>
    <row r="630" spans="1:12" ht="12.75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</row>
    <row r="631" spans="1:12" ht="12.75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</row>
    <row r="632" spans="1:12" ht="12.75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</row>
    <row r="633" spans="1:12" ht="12.75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</row>
    <row r="634" spans="1:12" ht="12.75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</row>
    <row r="635" spans="1:12" ht="12.75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</row>
    <row r="636" spans="1:12" ht="12.75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</row>
    <row r="637" spans="1:12" ht="12.75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</row>
    <row r="638" spans="1:12" ht="12.75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</row>
    <row r="639" spans="1:12" ht="12.75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</row>
    <row r="640" spans="1:12" ht="12.75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</row>
    <row r="641" spans="1:12" ht="12.75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</row>
    <row r="642" spans="1:12" ht="12.75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</row>
    <row r="643" spans="1:12" ht="12.75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</row>
    <row r="644" spans="1:12" ht="12.75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</row>
    <row r="645" spans="1:12" ht="12.75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</row>
    <row r="646" spans="1:12" ht="12.75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</row>
    <row r="647" spans="1:12" ht="12.75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</row>
    <row r="648" spans="1:12" ht="12.75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</row>
    <row r="649" spans="1:12" ht="12.75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</row>
    <row r="650" spans="1:12" ht="12.75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</row>
    <row r="651" spans="1:12" ht="12.75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</row>
    <row r="652" spans="1:12" ht="12.75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</row>
    <row r="653" spans="1:12" ht="12.75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</row>
    <row r="654" spans="1:12" ht="12.75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</row>
    <row r="655" spans="1:12" ht="12.75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</row>
    <row r="656" spans="1:12" ht="12.75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</row>
    <row r="657" spans="1:12" ht="12.75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</row>
    <row r="658" spans="1:12" ht="12.75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</row>
    <row r="659" spans="1:12" ht="12.75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</row>
    <row r="660" spans="1:12" ht="12.75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</row>
    <row r="661" spans="1:12" ht="12.75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</row>
    <row r="662" spans="1:12" ht="12.75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</row>
    <row r="663" spans="1:12" ht="12.75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</row>
    <row r="664" spans="1:12" ht="12.75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</row>
    <row r="665" spans="1:12" ht="12.75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</row>
    <row r="666" spans="1:12" ht="12.75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</row>
    <row r="667" spans="1:12" ht="12.75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</row>
    <row r="668" spans="1:12" ht="12.75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</row>
    <row r="669" spans="1:12" ht="12.75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</row>
    <row r="670" spans="1:12" ht="12.75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</row>
    <row r="671" spans="1:12" ht="12.75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</row>
    <row r="672" spans="1:12" ht="12.75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</row>
    <row r="673" spans="1:12" ht="12.75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</row>
    <row r="674" spans="1:12" ht="12.75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</row>
    <row r="675" spans="1:12" ht="12.75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</row>
    <row r="676" spans="1:12" ht="12.75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</row>
    <row r="677" ht="12.75">
      <c r="L677" s="39"/>
    </row>
    <row r="678" ht="12.75">
      <c r="L678" s="39"/>
    </row>
    <row r="679" ht="12.75">
      <c r="L679" s="39"/>
    </row>
    <row r="680" ht="12.75">
      <c r="L680" s="39"/>
    </row>
    <row r="681" ht="12.75">
      <c r="L681" s="39"/>
    </row>
    <row r="682" ht="12.75">
      <c r="L682" s="39"/>
    </row>
    <row r="683" ht="12.75">
      <c r="L683" s="39"/>
    </row>
    <row r="684" ht="12.75">
      <c r="L684" s="39"/>
    </row>
    <row r="685" ht="12.75">
      <c r="L685" s="39"/>
    </row>
  </sheetData>
  <sheetProtection/>
  <mergeCells count="9">
    <mergeCell ref="A1:N2"/>
    <mergeCell ref="I11:L11"/>
    <mergeCell ref="B7:D7"/>
    <mergeCell ref="J10:K10"/>
    <mergeCell ref="E24:F24"/>
    <mergeCell ref="E29:F29"/>
    <mergeCell ref="E27:F27"/>
    <mergeCell ref="E17:F17"/>
    <mergeCell ref="E15:F15"/>
  </mergeCells>
  <conditionalFormatting sqref="G9 G11:G12">
    <cfRule type="expression" priority="14" dxfId="1306" stopIfTrue="1">
      <formula>IF(AND($F$9=$F$11,$F$9&lt;&gt;"",$F$11&lt;&gt;""),1,0)</formula>
    </cfRule>
  </conditionalFormatting>
  <conditionalFormatting sqref="J10:K10">
    <cfRule type="cellIs" priority="15" dxfId="3" operator="notEqual" stopIfTrue="1">
      <formula>"CAMPEON"</formula>
    </cfRule>
  </conditionalFormatting>
  <conditionalFormatting sqref="A10:E10">
    <cfRule type="expression" priority="17" dxfId="1" stopIfTrue="1">
      <formula>IF(OR($E$10="en juego",$E$10="hoy!"),1,0)</formula>
    </cfRule>
  </conditionalFormatting>
  <conditionalFormatting sqref="B16:E16 B10:D10 B21:E21 B23:E23 B28:E28">
    <cfRule type="expression" priority="12" dxfId="1" stopIfTrue="1">
      <formula>IF(OR(#REF!="en juego",#REF!="hoy!"),1,0)</formula>
    </cfRule>
  </conditionalFormatting>
  <conditionalFormatting sqref="G15 G17 G20 G22 G24 G27 G29">
    <cfRule type="expression" priority="10" dxfId="1305" stopIfTrue="1">
      <formula>IF(AND(#REF!=#REF!,#REF!&lt;&gt;"",#REF!&lt;&gt;""),1,0)</formula>
    </cfRule>
  </conditionalFormatting>
  <dataValidations count="3">
    <dataValidation type="custom" showErrorMessage="1" errorTitle="Dato no válido" error="Debe introducir antes el resultado del partido." sqref="G15 G17 G9 G11:G12 G20 G22 G24 G27 G29">
      <formula1>IF(F15&lt;&gt;"",1,0)</formula1>
    </dataValidation>
    <dataValidation type="whole" allowBlank="1" showInputMessage="1" showErrorMessage="1" errorTitle="Dato no válido." error="Ingrese sólo un número entero&#10;entre 0 y 99." sqref="F20 F9">
      <formula1>0</formula1>
      <formula2>99</formula2>
    </dataValidation>
    <dataValidation type="whole" allowBlank="1" showInputMessage="1" showErrorMessage="1" errorTitle="Dato no válido" error="Ingrese sólo un número entero&#10;entre 0 y 99." sqref="F11:F12 F22">
      <formula1>0</formula1>
      <formula2>99</formula2>
    </dataValidation>
  </dataValidations>
  <printOptions/>
  <pageMargins left="0.7480314960629921" right="0.7480314960629921" top="0.984251968503937" bottom="0.984251968503937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AD70"/>
  <sheetViews>
    <sheetView showGridLines="0" showRowColHeaders="0" showOutlineSymbols="0" zoomScalePageLayoutView="0" workbookViewId="0" topLeftCell="A1">
      <selection activeCell="Z67" sqref="Z67"/>
    </sheetView>
  </sheetViews>
  <sheetFormatPr defaultColWidth="11.421875" defaultRowHeight="12.75"/>
  <cols>
    <col min="1" max="1" width="2.140625" style="54" customWidth="1"/>
    <col min="2" max="2" width="12.140625" style="54" customWidth="1"/>
    <col min="3" max="3" width="3.140625" style="54" customWidth="1"/>
    <col min="4" max="4" width="0.9921875" style="54" customWidth="1"/>
    <col min="5" max="5" width="3.140625" style="54" customWidth="1"/>
    <col min="6" max="6" width="11.8515625" style="54" customWidth="1"/>
    <col min="7" max="8" width="2.28125" style="54" customWidth="1"/>
    <col min="9" max="9" width="12.28125" style="54" customWidth="1"/>
    <col min="10" max="10" width="3.140625" style="54" customWidth="1"/>
    <col min="11" max="11" width="0.9921875" style="54" customWidth="1"/>
    <col min="12" max="12" width="3.140625" style="54" customWidth="1"/>
    <col min="13" max="13" width="12.28125" style="54" customWidth="1"/>
    <col min="14" max="15" width="2.28125" style="54" customWidth="1"/>
    <col min="16" max="16" width="11.28125" style="54" customWidth="1"/>
    <col min="17" max="17" width="3.140625" style="54" customWidth="1"/>
    <col min="18" max="18" width="0.9921875" style="54" customWidth="1"/>
    <col min="19" max="19" width="3.140625" style="54" customWidth="1"/>
    <col min="20" max="20" width="11.28125" style="54" customWidth="1"/>
    <col min="21" max="22" width="2.28125" style="54" customWidth="1"/>
    <col min="23" max="23" width="12.7109375" style="54" customWidth="1"/>
    <col min="24" max="24" width="3.140625" style="54" customWidth="1"/>
    <col min="25" max="25" width="0.9921875" style="54" customWidth="1"/>
    <col min="26" max="26" width="3.140625" style="54" customWidth="1"/>
    <col min="27" max="27" width="12.8515625" style="54" customWidth="1"/>
    <col min="28" max="28" width="0.9921875" style="54" customWidth="1"/>
    <col min="29" max="29" width="10.00390625" style="54" customWidth="1"/>
    <col min="30" max="30" width="6.7109375" style="54" customWidth="1"/>
    <col min="31" max="16384" width="11.421875" style="54" customWidth="1"/>
  </cols>
  <sheetData>
    <row r="1" ht="4.5" customHeight="1" thickBot="1"/>
    <row r="2" spans="2:27" ht="13.5" thickBot="1">
      <c r="B2" s="316" t="s">
        <v>40</v>
      </c>
      <c r="C2" s="317"/>
      <c r="D2" s="317"/>
      <c r="E2" s="317"/>
      <c r="F2" s="318"/>
      <c r="I2" s="316" t="s">
        <v>41</v>
      </c>
      <c r="J2" s="317"/>
      <c r="K2" s="317"/>
      <c r="L2" s="317"/>
      <c r="M2" s="318"/>
      <c r="P2" s="316" t="s">
        <v>42</v>
      </c>
      <c r="Q2" s="317"/>
      <c r="R2" s="317"/>
      <c r="S2" s="317"/>
      <c r="T2" s="318"/>
      <c r="W2" s="316" t="s">
        <v>43</v>
      </c>
      <c r="X2" s="317"/>
      <c r="Y2" s="317"/>
      <c r="Z2" s="317"/>
      <c r="AA2" s="318"/>
    </row>
    <row r="3" ht="4.5" customHeight="1"/>
    <row r="4" spans="2:27" ht="12.75">
      <c r="B4" s="122" t="str">
        <f>'- A -'!B6</f>
        <v>Luis Martín</v>
      </c>
      <c r="C4" s="74">
        <f>IF('- A -'!C6&lt;&gt;"",'- A -'!C6,"")</f>
        <v>3</v>
      </c>
      <c r="D4" s="126"/>
      <c r="E4" s="74">
        <f>IF('- A -'!E6&lt;&gt;"",'- A -'!E6,"")</f>
        <v>0</v>
      </c>
      <c r="F4" s="124" t="str">
        <f>'- A -'!F6</f>
        <v>Miguel Rodríguez</v>
      </c>
      <c r="G4" s="129"/>
      <c r="H4" s="129"/>
      <c r="I4" s="122" t="str">
        <f>'- B -'!B6</f>
        <v>Pablo Rocha</v>
      </c>
      <c r="J4" s="74">
        <f>IF('- B -'!C6&lt;&gt;"",'- B -'!C6,"")</f>
        <v>3</v>
      </c>
      <c r="K4" s="128"/>
      <c r="L4" s="74">
        <f>IF('- B -'!E6&lt;&gt;"",'- B -'!E6,"")</f>
        <v>1</v>
      </c>
      <c r="M4" s="124" t="str">
        <f>'- B -'!F6</f>
        <v>Fco. Javier Baez</v>
      </c>
      <c r="N4" s="130"/>
      <c r="O4" s="130"/>
      <c r="P4" s="122" t="str">
        <f>'- C -'!B6</f>
        <v>Juan Hilario</v>
      </c>
      <c r="Q4" s="74">
        <f>IF('- C -'!C6&lt;&gt;"",'- C -'!C6,"")</f>
        <v>3</v>
      </c>
      <c r="R4" s="128"/>
      <c r="S4" s="74">
        <f>IF('- C -'!E6&lt;&gt;"",'- C -'!E6,"")</f>
        <v>0</v>
      </c>
      <c r="T4" s="124" t="str">
        <f>'- C -'!F6</f>
        <v>Aristides Martin</v>
      </c>
      <c r="U4" s="131"/>
      <c r="V4" s="131"/>
      <c r="W4" s="122" t="str">
        <f>'- D -'!B6</f>
        <v>José Luis García</v>
      </c>
      <c r="X4" s="74">
        <f>IF('- D -'!C6&lt;&gt;"",'- D -'!C6,"")</f>
        <v>2</v>
      </c>
      <c r="Y4" s="128"/>
      <c r="Z4" s="74">
        <f>IF('- D -'!E6&lt;&gt;"",'- D -'!E6,"")</f>
        <v>3</v>
      </c>
      <c r="AA4" s="124" t="str">
        <f>'- D -'!F6</f>
        <v>Iván González</v>
      </c>
    </row>
    <row r="5" spans="2:27" ht="4.5" customHeight="1">
      <c r="B5" s="123"/>
      <c r="C5" s="126"/>
      <c r="D5" s="126"/>
      <c r="E5" s="126"/>
      <c r="F5" s="125"/>
      <c r="G5" s="129"/>
      <c r="H5" s="129"/>
      <c r="I5" s="127"/>
      <c r="J5" s="128"/>
      <c r="K5" s="128"/>
      <c r="L5" s="128"/>
      <c r="M5" s="127"/>
      <c r="N5" s="130"/>
      <c r="O5" s="130"/>
      <c r="P5" s="127"/>
      <c r="Q5" s="128"/>
      <c r="R5" s="128"/>
      <c r="S5" s="128"/>
      <c r="T5" s="127"/>
      <c r="U5" s="131"/>
      <c r="V5" s="131"/>
      <c r="W5" s="127"/>
      <c r="X5" s="128"/>
      <c r="Y5" s="128"/>
      <c r="Z5" s="128"/>
      <c r="AA5" s="127"/>
    </row>
    <row r="6" spans="2:27" ht="12.75">
      <c r="B6" s="122" t="str">
        <f>'- A -'!B7</f>
        <v>David Rodríguez</v>
      </c>
      <c r="C6" s="74">
        <f>IF('- A -'!C7&lt;&gt;"",'- A -'!C7,"")</f>
        <v>0</v>
      </c>
      <c r="D6" s="126"/>
      <c r="E6" s="74">
        <f>IF('- A -'!E7&lt;&gt;"",'- A -'!E7,"")</f>
        <v>3</v>
      </c>
      <c r="F6" s="124" t="str">
        <f>'- A -'!F7</f>
        <v>Rayco Reyes</v>
      </c>
      <c r="G6" s="129"/>
      <c r="H6" s="129"/>
      <c r="I6" s="122" t="str">
        <f>'- B -'!B7</f>
        <v>Javier Bacallado</v>
      </c>
      <c r="J6" s="74">
        <f>IF('- B -'!C7&lt;&gt;"",'- B -'!C7,"")</f>
        <v>3</v>
      </c>
      <c r="K6" s="128"/>
      <c r="L6" s="74">
        <f>IF('- B -'!E7&lt;&gt;"",'- B -'!E7,"")</f>
        <v>1</v>
      </c>
      <c r="M6" s="124" t="str">
        <f>'- B -'!F7</f>
        <v>Ramón Barreto</v>
      </c>
      <c r="N6" s="130"/>
      <c r="O6" s="130"/>
      <c r="P6" s="122" t="str">
        <f>'- C -'!B7</f>
        <v>Jorge Fregel</v>
      </c>
      <c r="Q6" s="74">
        <f>IF('- C -'!C7&lt;&gt;"",'- C -'!C7,"")</f>
        <v>3</v>
      </c>
      <c r="R6" s="128"/>
      <c r="S6" s="74">
        <f>IF('- C -'!E7&lt;&gt;"",'- C -'!E7,"")</f>
        <v>1</v>
      </c>
      <c r="T6" s="124" t="str">
        <f>'- C -'!F7</f>
        <v>Agliberto Sánchez</v>
      </c>
      <c r="U6" s="131"/>
      <c r="V6" s="131"/>
      <c r="W6" s="122" t="str">
        <f>'- D -'!B7</f>
        <v>Moises Santana</v>
      </c>
      <c r="X6" s="74">
        <f>IF('- D -'!C7&lt;&gt;"",'- D -'!C7,"")</f>
        <v>3</v>
      </c>
      <c r="Y6" s="128"/>
      <c r="Z6" s="74">
        <f>IF('- D -'!E7&lt;&gt;"",'- D -'!E7,"")</f>
        <v>2</v>
      </c>
      <c r="AA6" s="124" t="str">
        <f>'- D -'!F7</f>
        <v>Alexis Cruz</v>
      </c>
    </row>
    <row r="7" spans="2:27" ht="4.5" customHeight="1">
      <c r="B7" s="123"/>
      <c r="C7" s="126"/>
      <c r="D7" s="126"/>
      <c r="E7" s="126"/>
      <c r="F7" s="125"/>
      <c r="G7" s="129"/>
      <c r="H7" s="129"/>
      <c r="I7" s="127"/>
      <c r="J7" s="128"/>
      <c r="K7" s="128"/>
      <c r="L7" s="128"/>
      <c r="M7" s="127"/>
      <c r="N7" s="130"/>
      <c r="O7" s="130"/>
      <c r="P7" s="127"/>
      <c r="Q7" s="128"/>
      <c r="R7" s="128"/>
      <c r="S7" s="128"/>
      <c r="T7" s="127"/>
      <c r="U7" s="131"/>
      <c r="V7" s="131"/>
      <c r="W7" s="127"/>
      <c r="X7" s="128"/>
      <c r="Y7" s="128"/>
      <c r="Z7" s="128"/>
      <c r="AA7" s="127"/>
    </row>
    <row r="8" spans="2:27" ht="12.75">
      <c r="B8" s="122" t="str">
        <f>'- A -'!B8</f>
        <v>Luis Martín</v>
      </c>
      <c r="C8" s="74">
        <f>IF('- A -'!C8&lt;&gt;"",'- A -'!C8,"")</f>
        <v>3</v>
      </c>
      <c r="D8" s="126"/>
      <c r="E8" s="74">
        <f>IF('- A -'!E8&lt;&gt;"",'- A -'!E8,"")</f>
        <v>0</v>
      </c>
      <c r="F8" s="124" t="str">
        <f>'- A -'!F8</f>
        <v>David Rodríguez</v>
      </c>
      <c r="G8" s="129"/>
      <c r="H8" s="129"/>
      <c r="I8" s="122" t="str">
        <f>'- B -'!B8</f>
        <v>Ramón Barreto</v>
      </c>
      <c r="J8" s="74">
        <f>IF('- B -'!C8&lt;&gt;"",'- B -'!C8,"")</f>
        <v>0</v>
      </c>
      <c r="K8" s="128"/>
      <c r="L8" s="74">
        <f>IF('- B -'!E8&lt;&gt;"",'- B -'!E8,"")</f>
        <v>3</v>
      </c>
      <c r="M8" s="124" t="str">
        <f>'- B -'!F8</f>
        <v>Fco. Javier Baez</v>
      </c>
      <c r="N8" s="130"/>
      <c r="O8" s="130"/>
      <c r="P8" s="122" t="str">
        <f>'- C -'!B8</f>
        <v>Agliberto Sánchez</v>
      </c>
      <c r="Q8" s="74">
        <f>IF('- C -'!C8&lt;&gt;"",'- C -'!C8,"")</f>
        <v>0</v>
      </c>
      <c r="R8" s="128"/>
      <c r="S8" s="74">
        <f>IF('- C -'!E8&lt;&gt;"",'- C -'!E8,"")</f>
        <v>3</v>
      </c>
      <c r="T8" s="124" t="str">
        <f>'- C -'!F8</f>
        <v>Aristides Martin</v>
      </c>
      <c r="U8" s="131"/>
      <c r="V8" s="131"/>
      <c r="W8" s="122" t="str">
        <f>'- D -'!B8</f>
        <v>José Luis García</v>
      </c>
      <c r="X8" s="74">
        <f>IF('- D -'!C8&lt;&gt;"",'- D -'!C8,"")</f>
        <v>2</v>
      </c>
      <c r="Y8" s="128"/>
      <c r="Z8" s="74">
        <f>IF('- D -'!E8&lt;&gt;"",'- D -'!E8,"")</f>
        <v>3</v>
      </c>
      <c r="AA8" s="124" t="str">
        <f>'- D -'!F8</f>
        <v>Moises Santana</v>
      </c>
    </row>
    <row r="9" spans="2:27" ht="4.5" customHeight="1">
      <c r="B9" s="123"/>
      <c r="C9" s="126"/>
      <c r="D9" s="126"/>
      <c r="E9" s="126"/>
      <c r="F9" s="125"/>
      <c r="G9" s="129"/>
      <c r="H9" s="129"/>
      <c r="I9" s="127"/>
      <c r="J9" s="128"/>
      <c r="K9" s="128"/>
      <c r="L9" s="128"/>
      <c r="M9" s="127"/>
      <c r="N9" s="130"/>
      <c r="O9" s="130"/>
      <c r="P9" s="127"/>
      <c r="Q9" s="128"/>
      <c r="R9" s="128"/>
      <c r="S9" s="128"/>
      <c r="T9" s="127"/>
      <c r="U9" s="131"/>
      <c r="V9" s="131"/>
      <c r="W9" s="127"/>
      <c r="X9" s="128"/>
      <c r="Y9" s="128"/>
      <c r="Z9" s="128"/>
      <c r="AA9" s="127"/>
    </row>
    <row r="10" spans="2:27" ht="12.75">
      <c r="B10" s="122" t="str">
        <f>'- A -'!B9</f>
        <v>Rayco Reyes</v>
      </c>
      <c r="C10" s="74">
        <f>IF('- A -'!C9&lt;&gt;"",'- A -'!C9,"")</f>
        <v>3</v>
      </c>
      <c r="D10" s="126"/>
      <c r="E10" s="74">
        <f>IF('- A -'!E9&lt;&gt;"",'- A -'!E9,"")</f>
        <v>1</v>
      </c>
      <c r="F10" s="124" t="str">
        <f>'- A -'!F9</f>
        <v>Miguel Rodríguez</v>
      </c>
      <c r="G10" s="129"/>
      <c r="H10" s="129"/>
      <c r="I10" s="122" t="str">
        <f>'- B -'!B9</f>
        <v>Pablo Rocha</v>
      </c>
      <c r="J10" s="74">
        <f>IF('- B -'!C9&lt;&gt;"",'- B -'!C9,"")</f>
        <v>3</v>
      </c>
      <c r="K10" s="128"/>
      <c r="L10" s="74">
        <f>IF('- B -'!E9&lt;&gt;"",'- B -'!E9,"")</f>
        <v>0</v>
      </c>
      <c r="M10" s="124" t="str">
        <f>'- B -'!F9</f>
        <v>Javier Bacallado</v>
      </c>
      <c r="N10" s="130"/>
      <c r="O10" s="130"/>
      <c r="P10" s="122" t="str">
        <f>'- C -'!B9</f>
        <v>Juan Hilario</v>
      </c>
      <c r="Q10" s="74">
        <f>IF('- C -'!C9&lt;&gt;"",'- C -'!C9,"")</f>
        <v>3</v>
      </c>
      <c r="R10" s="128"/>
      <c r="S10" s="74">
        <f>IF('- C -'!E9&lt;&gt;"",'- C -'!E9,"")</f>
        <v>2</v>
      </c>
      <c r="T10" s="124" t="str">
        <f>'- C -'!F9</f>
        <v>Jorge Fregel</v>
      </c>
      <c r="U10" s="131"/>
      <c r="V10" s="131"/>
      <c r="W10" s="122" t="str">
        <f>'- D -'!B9</f>
        <v>Alexis Cruz</v>
      </c>
      <c r="X10" s="74">
        <f>IF('- D -'!C9&lt;&gt;"",'- D -'!C9,"")</f>
        <v>1</v>
      </c>
      <c r="Y10" s="128"/>
      <c r="Z10" s="74">
        <f>IF('- D -'!E9&lt;&gt;"",'- D -'!E9,"")</f>
        <v>3</v>
      </c>
      <c r="AA10" s="124" t="str">
        <f>'- D -'!F9</f>
        <v>Iván González</v>
      </c>
    </row>
    <row r="11" spans="2:27" ht="4.5" customHeight="1">
      <c r="B11" s="123"/>
      <c r="C11" s="126"/>
      <c r="D11" s="126"/>
      <c r="E11" s="126"/>
      <c r="F11" s="125"/>
      <c r="G11" s="129"/>
      <c r="H11" s="129"/>
      <c r="I11" s="123"/>
      <c r="J11" s="128"/>
      <c r="K11" s="128"/>
      <c r="L11" s="128"/>
      <c r="M11" s="125"/>
      <c r="N11" s="130"/>
      <c r="O11" s="130"/>
      <c r="P11" s="123"/>
      <c r="Q11" s="128"/>
      <c r="R11" s="128"/>
      <c r="S11" s="128"/>
      <c r="T11" s="125"/>
      <c r="U11" s="131"/>
      <c r="V11" s="131"/>
      <c r="W11" s="123"/>
      <c r="X11" s="128"/>
      <c r="Y11" s="128"/>
      <c r="Z11" s="128"/>
      <c r="AA11" s="125"/>
    </row>
    <row r="12" spans="2:27" ht="12.75">
      <c r="B12" s="122" t="str">
        <f>'- A -'!B10</f>
        <v>Miguel Rodríguez</v>
      </c>
      <c r="C12" s="74">
        <f>IF('- A -'!C10&lt;&gt;"",'- A -'!C10,"")</f>
        <v>3</v>
      </c>
      <c r="D12" s="126"/>
      <c r="E12" s="74">
        <f>IF('- A -'!E10&lt;&gt;"",'- A -'!E10,"")</f>
        <v>0</v>
      </c>
      <c r="F12" s="124" t="str">
        <f>'- A -'!F10</f>
        <v>David Rodríguez</v>
      </c>
      <c r="G12" s="129"/>
      <c r="H12" s="129"/>
      <c r="I12" s="122" t="str">
        <f>'- B -'!B10</f>
        <v>Fco. Javier Baez</v>
      </c>
      <c r="J12" s="74">
        <f>IF('- B -'!C10&lt;&gt;"",'- B -'!C10,"")</f>
        <v>3</v>
      </c>
      <c r="K12" s="128"/>
      <c r="L12" s="74">
        <f>IF('- B -'!E10&lt;&gt;"",'- B -'!E10,"")</f>
        <v>1</v>
      </c>
      <c r="M12" s="124" t="str">
        <f>'- B -'!F10</f>
        <v>Javier Bacallado</v>
      </c>
      <c r="N12" s="130"/>
      <c r="O12" s="130"/>
      <c r="P12" s="122" t="str">
        <f>'- C -'!B10</f>
        <v>Agliberto Sánchez</v>
      </c>
      <c r="Q12" s="74">
        <f>IF('- C -'!C10&lt;&gt;"",'- C -'!C10,"")</f>
        <v>0</v>
      </c>
      <c r="R12" s="128"/>
      <c r="S12" s="74">
        <f>IF('- C -'!E10&lt;&gt;"",'- C -'!E10,"")</f>
        <v>3</v>
      </c>
      <c r="T12" s="124" t="str">
        <f>'- C -'!F10</f>
        <v>Juan Hilario</v>
      </c>
      <c r="U12" s="131"/>
      <c r="V12" s="131"/>
      <c r="W12" s="122" t="str">
        <f>'- D -'!B10</f>
        <v>Alexis Cruz</v>
      </c>
      <c r="X12" s="74">
        <f>IF('- D -'!C10&lt;&gt;"",'- D -'!C10,"")</f>
        <v>0</v>
      </c>
      <c r="Y12" s="128"/>
      <c r="Z12" s="74">
        <f>IF('- D -'!E10&lt;&gt;"",'- D -'!E10,"")</f>
        <v>3</v>
      </c>
      <c r="AA12" s="124" t="str">
        <f>'- D -'!F10</f>
        <v>José Luis García</v>
      </c>
    </row>
    <row r="13" spans="2:27" ht="4.5" customHeight="1">
      <c r="B13" s="123"/>
      <c r="C13" s="126"/>
      <c r="D13" s="126"/>
      <c r="E13" s="126"/>
      <c r="F13" s="125"/>
      <c r="G13" s="129"/>
      <c r="H13" s="129"/>
      <c r="I13" s="123"/>
      <c r="J13" s="128"/>
      <c r="K13" s="128"/>
      <c r="L13" s="128"/>
      <c r="M13" s="125"/>
      <c r="N13" s="130"/>
      <c r="O13" s="130"/>
      <c r="P13" s="123"/>
      <c r="Q13" s="128"/>
      <c r="R13" s="128"/>
      <c r="S13" s="128"/>
      <c r="T13" s="125"/>
      <c r="U13" s="131"/>
      <c r="V13" s="131"/>
      <c r="W13" s="123"/>
      <c r="X13" s="128"/>
      <c r="Y13" s="128"/>
      <c r="Z13" s="128"/>
      <c r="AA13" s="125"/>
    </row>
    <row r="14" spans="2:27" ht="12.75">
      <c r="B14" s="122" t="str">
        <f>'- A -'!B11</f>
        <v>Rayco Reyes</v>
      </c>
      <c r="C14" s="74">
        <f>IF('- A -'!C11&lt;&gt;"",'- A -'!C11,"")</f>
        <v>0</v>
      </c>
      <c r="D14" s="126"/>
      <c r="E14" s="74">
        <f>IF('- A -'!E11&lt;&gt;"",'- A -'!E11,"")</f>
        <v>3</v>
      </c>
      <c r="F14" s="124" t="str">
        <f>'- A -'!F11</f>
        <v>Luis Martín</v>
      </c>
      <c r="G14" s="129"/>
      <c r="H14" s="129"/>
      <c r="I14" s="122" t="str">
        <f>'- B -'!B11</f>
        <v>Ramón Barreto</v>
      </c>
      <c r="J14" s="74">
        <f>IF('- B -'!C11&lt;&gt;"",'- B -'!C11,"")</f>
        <v>0</v>
      </c>
      <c r="K14" s="128"/>
      <c r="L14" s="74">
        <f>IF('- B -'!E11&lt;&gt;"",'- B -'!E11,"")</f>
        <v>3</v>
      </c>
      <c r="M14" s="124" t="str">
        <f>'- B -'!F11</f>
        <v>Pablo Rocha</v>
      </c>
      <c r="N14" s="130"/>
      <c r="O14" s="130"/>
      <c r="P14" s="122" t="str">
        <f>'- C -'!B11</f>
        <v>Aristides Martin</v>
      </c>
      <c r="Q14" s="74">
        <f>IF('- C -'!C11&lt;&gt;"",'- C -'!C11,"")</f>
        <v>3</v>
      </c>
      <c r="R14" s="128"/>
      <c r="S14" s="74">
        <f>IF('- C -'!E11&lt;&gt;"",'- C -'!E11,"")</f>
        <v>0</v>
      </c>
      <c r="T14" s="124" t="str">
        <f>'- C -'!F11</f>
        <v>Jorge Fregel</v>
      </c>
      <c r="U14" s="131"/>
      <c r="V14" s="131"/>
      <c r="W14" s="122" t="str">
        <f>'- D -'!B11</f>
        <v>Iván González</v>
      </c>
      <c r="X14" s="74">
        <f>IF('- D -'!C11&lt;&gt;"",'- D -'!C11,"")</f>
        <v>0</v>
      </c>
      <c r="Y14" s="128"/>
      <c r="Z14" s="74">
        <f>IF('- D -'!E11&lt;&gt;"",'- D -'!E11,"")</f>
        <v>3</v>
      </c>
      <c r="AA14" s="124" t="str">
        <f>'- D -'!F11</f>
        <v>Moises Santana</v>
      </c>
    </row>
    <row r="15" ht="4.5" customHeight="1" thickBot="1"/>
    <row r="16" spans="2:27" ht="13.5" thickBot="1">
      <c r="B16" s="316" t="s">
        <v>44</v>
      </c>
      <c r="C16" s="317"/>
      <c r="D16" s="317"/>
      <c r="E16" s="317"/>
      <c r="F16" s="318"/>
      <c r="I16" s="316" t="s">
        <v>45</v>
      </c>
      <c r="J16" s="317"/>
      <c r="K16" s="317"/>
      <c r="L16" s="317"/>
      <c r="M16" s="318"/>
      <c r="P16" s="302"/>
      <c r="Q16" s="302"/>
      <c r="R16" s="302"/>
      <c r="S16" s="302"/>
      <c r="T16" s="302"/>
      <c r="W16" s="302"/>
      <c r="X16" s="302"/>
      <c r="Y16" s="302"/>
      <c r="Z16" s="302"/>
      <c r="AA16" s="302"/>
    </row>
    <row r="17" spans="16:27" ht="4.5" customHeight="1">
      <c r="P17" s="302"/>
      <c r="Q17" s="302"/>
      <c r="R17" s="302"/>
      <c r="S17" s="302"/>
      <c r="T17" s="302"/>
      <c r="W17" s="302"/>
      <c r="X17" s="302"/>
      <c r="Y17" s="302"/>
      <c r="Z17" s="302"/>
      <c r="AA17" s="302"/>
    </row>
    <row r="18" spans="2:27" ht="12.75">
      <c r="B18" s="122" t="str">
        <f>'- E -'!B6</f>
        <v>Carlos Suarez</v>
      </c>
      <c r="C18" s="74">
        <f>IF('- E -'!C6&lt;&gt;"",'- E -'!C6,"")</f>
        <v>3</v>
      </c>
      <c r="D18" s="126"/>
      <c r="E18" s="74">
        <f>IF('- E -'!E6&lt;&gt;"",'- E -'!E6,"")</f>
        <v>2</v>
      </c>
      <c r="F18" s="124" t="str">
        <f>'- E -'!F6</f>
        <v>Eduardo Bermúdez</v>
      </c>
      <c r="G18" s="130"/>
      <c r="H18" s="130"/>
      <c r="I18" s="122" t="str">
        <f>'- F -'!B6</f>
        <v>Miguel P.Pérez</v>
      </c>
      <c r="J18" s="74">
        <f>IF('- F -'!C6&lt;&gt;"",'- F -'!C6,"")</f>
        <v>3</v>
      </c>
      <c r="K18" s="128"/>
      <c r="L18" s="74">
        <f>IF('- F -'!E6&lt;&gt;"",'- F -'!E6,"")</f>
        <v>1</v>
      </c>
      <c r="M18" s="124" t="str">
        <f>'- F -'!F6</f>
        <v>Antonio Acosta</v>
      </c>
      <c r="N18" s="130"/>
      <c r="O18" s="130"/>
      <c r="P18" s="302"/>
      <c r="Q18" s="302"/>
      <c r="R18" s="302"/>
      <c r="S18" s="302"/>
      <c r="T18" s="302"/>
      <c r="U18" s="131"/>
      <c r="V18" s="131"/>
      <c r="W18" s="302"/>
      <c r="X18" s="302"/>
      <c r="Y18" s="302"/>
      <c r="Z18" s="302"/>
      <c r="AA18" s="302"/>
    </row>
    <row r="19" spans="2:27" ht="4.5" customHeight="1">
      <c r="B19" s="127"/>
      <c r="C19" s="126"/>
      <c r="D19" s="126"/>
      <c r="E19" s="126"/>
      <c r="F19" s="127"/>
      <c r="G19" s="130"/>
      <c r="H19" s="130"/>
      <c r="I19" s="127"/>
      <c r="J19" s="128"/>
      <c r="K19" s="128"/>
      <c r="L19" s="128"/>
      <c r="M19" s="127"/>
      <c r="N19" s="130"/>
      <c r="O19" s="130"/>
      <c r="P19" s="302"/>
      <c r="Q19" s="302"/>
      <c r="R19" s="302"/>
      <c r="S19" s="302"/>
      <c r="T19" s="302"/>
      <c r="U19" s="131"/>
      <c r="V19" s="131"/>
      <c r="W19" s="302"/>
      <c r="X19" s="302"/>
      <c r="Y19" s="302"/>
      <c r="Z19" s="302"/>
      <c r="AA19" s="302"/>
    </row>
    <row r="20" spans="2:27" ht="12.75">
      <c r="B20" s="122" t="str">
        <f>'- E -'!B7</f>
        <v>José Arturo Viña</v>
      </c>
      <c r="C20" s="74">
        <f>IF('- E -'!C7&lt;&gt;"",'- E -'!C7,"")</f>
        <v>1</v>
      </c>
      <c r="D20" s="126"/>
      <c r="E20" s="74">
        <f>IF('- E -'!E7&lt;&gt;"",'- E -'!E7,"")</f>
        <v>3</v>
      </c>
      <c r="F20" s="124" t="str">
        <f>'- E -'!F7</f>
        <v>Jacob Domínguez</v>
      </c>
      <c r="G20" s="130"/>
      <c r="H20" s="130"/>
      <c r="I20" s="122" t="str">
        <f>'- F -'!B7</f>
        <v>Ashok Choolani</v>
      </c>
      <c r="J20" s="74">
        <f>IF('- F -'!C7&lt;&gt;"",'- F -'!C7,"")</f>
        <v>3</v>
      </c>
      <c r="K20" s="128"/>
      <c r="L20" s="74">
        <f>IF('- F -'!E7&lt;&gt;"",'- F -'!E7,"")</f>
        <v>0</v>
      </c>
      <c r="M20" s="124" t="str">
        <f>'- F -'!F7</f>
        <v>Alejandro Cruz</v>
      </c>
      <c r="N20" s="130"/>
      <c r="O20" s="130"/>
      <c r="P20" s="302"/>
      <c r="Q20" s="302"/>
      <c r="R20" s="302"/>
      <c r="S20" s="302"/>
      <c r="T20" s="302"/>
      <c r="U20" s="131"/>
      <c r="V20" s="131"/>
      <c r="W20" s="302"/>
      <c r="X20" s="302"/>
      <c r="Y20" s="302"/>
      <c r="Z20" s="302"/>
      <c r="AA20" s="302"/>
    </row>
    <row r="21" spans="2:27" ht="4.5" customHeight="1">
      <c r="B21" s="127"/>
      <c r="C21" s="126"/>
      <c r="D21" s="126"/>
      <c r="E21" s="126"/>
      <c r="F21" s="127"/>
      <c r="G21" s="130"/>
      <c r="H21" s="130"/>
      <c r="I21" s="127"/>
      <c r="J21" s="128"/>
      <c r="K21" s="128"/>
      <c r="L21" s="128"/>
      <c r="M21" s="127"/>
      <c r="N21" s="130"/>
      <c r="O21" s="130"/>
      <c r="P21" s="302"/>
      <c r="Q21" s="302"/>
      <c r="R21" s="302"/>
      <c r="S21" s="302"/>
      <c r="T21" s="302"/>
      <c r="U21" s="131"/>
      <c r="V21" s="131"/>
      <c r="W21" s="302"/>
      <c r="X21" s="302"/>
      <c r="Y21" s="302"/>
      <c r="Z21" s="302"/>
      <c r="AA21" s="302"/>
    </row>
    <row r="22" spans="2:27" ht="12.75">
      <c r="B22" s="122" t="str">
        <f>'- E -'!B8</f>
        <v>Carlos Suarez</v>
      </c>
      <c r="C22" s="74">
        <f>IF('- E -'!C8&lt;&gt;"",'- E -'!C8,"")</f>
        <v>3</v>
      </c>
      <c r="D22" s="126"/>
      <c r="E22" s="74">
        <f>IF('- E -'!E8&lt;&gt;"",'- E -'!E8,"")</f>
        <v>1</v>
      </c>
      <c r="F22" s="124" t="str">
        <f>'- E -'!F8</f>
        <v>José Arturo Viña</v>
      </c>
      <c r="G22" s="130"/>
      <c r="H22" s="130"/>
      <c r="I22" s="122" t="str">
        <f>'- F -'!B8</f>
        <v>Alejandro Cruz</v>
      </c>
      <c r="J22" s="74">
        <f>IF('- F -'!C8&lt;&gt;"",'- F -'!C8,"")</f>
        <v>3</v>
      </c>
      <c r="K22" s="128"/>
      <c r="L22" s="74">
        <f>IF('- F -'!E8&lt;&gt;"",'- F -'!E8,"")</f>
        <v>0</v>
      </c>
      <c r="M22" s="124" t="str">
        <f>'- F -'!F8</f>
        <v>Antonio Acosta</v>
      </c>
      <c r="N22" s="130"/>
      <c r="O22" s="130"/>
      <c r="P22" s="302"/>
      <c r="Q22" s="302"/>
      <c r="R22" s="302"/>
      <c r="S22" s="302"/>
      <c r="T22" s="302"/>
      <c r="U22" s="131"/>
      <c r="V22" s="131"/>
      <c r="W22" s="302"/>
      <c r="X22" s="302"/>
      <c r="Y22" s="302"/>
      <c r="Z22" s="302"/>
      <c r="AA22" s="302"/>
    </row>
    <row r="23" spans="2:27" ht="4.5" customHeight="1">
      <c r="B23" s="127"/>
      <c r="C23" s="126"/>
      <c r="D23" s="126"/>
      <c r="E23" s="126"/>
      <c r="F23" s="127"/>
      <c r="G23" s="130"/>
      <c r="H23" s="130"/>
      <c r="I23" s="127"/>
      <c r="J23" s="128"/>
      <c r="K23" s="128"/>
      <c r="L23" s="128"/>
      <c r="M23" s="127"/>
      <c r="N23" s="130"/>
      <c r="O23" s="130"/>
      <c r="P23" s="302"/>
      <c r="Q23" s="302"/>
      <c r="R23" s="302"/>
      <c r="S23" s="302"/>
      <c r="T23" s="302"/>
      <c r="U23" s="131"/>
      <c r="V23" s="131"/>
      <c r="W23" s="302"/>
      <c r="X23" s="302"/>
      <c r="Y23" s="302"/>
      <c r="Z23" s="302"/>
      <c r="AA23" s="302"/>
    </row>
    <row r="24" spans="2:27" ht="12.75">
      <c r="B24" s="122" t="str">
        <f>'- E -'!B9</f>
        <v>Jacob Domínguez</v>
      </c>
      <c r="C24" s="74">
        <f>IF('- E -'!C9&lt;&gt;"",'- E -'!C9,"")</f>
        <v>1</v>
      </c>
      <c r="D24" s="126"/>
      <c r="E24" s="74">
        <f>IF('- E -'!E9&lt;&gt;"",'- E -'!E9,"")</f>
        <v>3</v>
      </c>
      <c r="F24" s="124" t="str">
        <f>'- E -'!F9</f>
        <v>Eduardo Bermúdez</v>
      </c>
      <c r="G24" s="130"/>
      <c r="H24" s="130"/>
      <c r="I24" s="122" t="str">
        <f>'- F -'!B9</f>
        <v>Miguel P.Pérez</v>
      </c>
      <c r="J24" s="74">
        <f>IF('- F -'!C9&lt;&gt;"",'- F -'!C9,"")</f>
        <v>3</v>
      </c>
      <c r="K24" s="128"/>
      <c r="L24" s="74">
        <f>IF('- F -'!E6&lt;&gt;"",'- F -'!E6,"")</f>
        <v>1</v>
      </c>
      <c r="M24" s="124" t="str">
        <f>'- F -'!F9</f>
        <v>Ashok Choolani</v>
      </c>
      <c r="N24" s="130"/>
      <c r="O24" s="130"/>
      <c r="P24" s="302"/>
      <c r="Q24" s="302"/>
      <c r="R24" s="302"/>
      <c r="S24" s="302"/>
      <c r="T24" s="302"/>
      <c r="U24" s="131"/>
      <c r="V24" s="131"/>
      <c r="W24" s="302"/>
      <c r="X24" s="302"/>
      <c r="Y24" s="302"/>
      <c r="Z24" s="302"/>
      <c r="AA24" s="302"/>
    </row>
    <row r="25" spans="2:27" ht="4.5" customHeight="1">
      <c r="B25" s="123"/>
      <c r="C25" s="126"/>
      <c r="D25" s="126"/>
      <c r="E25" s="126"/>
      <c r="F25" s="125"/>
      <c r="G25" s="130"/>
      <c r="H25" s="130"/>
      <c r="I25" s="123"/>
      <c r="J25" s="128"/>
      <c r="K25" s="128"/>
      <c r="L25" s="128"/>
      <c r="M25" s="125"/>
      <c r="N25" s="130"/>
      <c r="O25" s="130"/>
      <c r="P25" s="302"/>
      <c r="Q25" s="302"/>
      <c r="R25" s="302"/>
      <c r="S25" s="302"/>
      <c r="T25" s="302"/>
      <c r="U25" s="131"/>
      <c r="V25" s="131"/>
      <c r="W25" s="302"/>
      <c r="X25" s="302"/>
      <c r="Y25" s="302"/>
      <c r="Z25" s="302"/>
      <c r="AA25" s="302"/>
    </row>
    <row r="26" spans="2:27" ht="12.75">
      <c r="B26" s="122" t="str">
        <f>'- E -'!B10</f>
        <v>Eduardo Bermúdez</v>
      </c>
      <c r="C26" s="74">
        <f>IF('- E -'!C10&lt;&gt;"",'- E -'!C10,"")</f>
        <v>3</v>
      </c>
      <c r="D26" s="126"/>
      <c r="E26" s="74">
        <f>IF('- E -'!E10&lt;&gt;"",'- E -'!E10,"")</f>
        <v>1</v>
      </c>
      <c r="F26" s="124" t="str">
        <f>'- E -'!F10</f>
        <v>José Arturo Viña</v>
      </c>
      <c r="G26" s="130"/>
      <c r="H26" s="130"/>
      <c r="I26" s="122" t="str">
        <f>'- F -'!B10</f>
        <v>Alejandro Cruz</v>
      </c>
      <c r="J26" s="74">
        <f>IF('- F -'!C10&lt;&gt;"",'- F -'!C10,"")</f>
        <v>1</v>
      </c>
      <c r="K26" s="128"/>
      <c r="L26" s="74">
        <f>IF('- F -'!E10&lt;&gt;"",'- F -'!E10,"")</f>
        <v>3</v>
      </c>
      <c r="M26" s="124" t="str">
        <f>'- F -'!F10</f>
        <v>Miguel P.Pérez</v>
      </c>
      <c r="N26" s="130"/>
      <c r="O26" s="130"/>
      <c r="P26" s="302"/>
      <c r="Q26" s="302"/>
      <c r="R26" s="302"/>
      <c r="S26" s="302"/>
      <c r="T26" s="302"/>
      <c r="U26" s="131"/>
      <c r="V26" s="131"/>
      <c r="W26" s="302"/>
      <c r="X26" s="302"/>
      <c r="Y26" s="302"/>
      <c r="Z26" s="302"/>
      <c r="AA26" s="302"/>
    </row>
    <row r="27" spans="2:27" ht="4.5" customHeight="1">
      <c r="B27" s="123"/>
      <c r="C27" s="126"/>
      <c r="D27" s="126"/>
      <c r="E27" s="126"/>
      <c r="F27" s="125"/>
      <c r="G27" s="130"/>
      <c r="H27" s="130"/>
      <c r="I27" s="123"/>
      <c r="J27" s="128"/>
      <c r="K27" s="128"/>
      <c r="L27" s="128"/>
      <c r="M27" s="125"/>
      <c r="N27" s="130"/>
      <c r="O27" s="130"/>
      <c r="P27" s="302"/>
      <c r="Q27" s="302"/>
      <c r="R27" s="302"/>
      <c r="S27" s="302"/>
      <c r="T27" s="302"/>
      <c r="U27" s="131"/>
      <c r="V27" s="131"/>
      <c r="W27" s="302"/>
      <c r="X27" s="302"/>
      <c r="Y27" s="302"/>
      <c r="Z27" s="302"/>
      <c r="AA27" s="302"/>
    </row>
    <row r="28" spans="2:27" ht="12.75">
      <c r="B28" s="122" t="str">
        <f>'- E -'!B11</f>
        <v>Jacob Domínguez</v>
      </c>
      <c r="C28" s="74">
        <f>IF('- E -'!C11&lt;&gt;"",'- E -'!C11,"")</f>
        <v>0</v>
      </c>
      <c r="D28" s="126"/>
      <c r="E28" s="74">
        <f>IF('- E -'!E11&lt;&gt;"",'- E -'!E11,"")</f>
        <v>3</v>
      </c>
      <c r="F28" s="124" t="str">
        <f>'- E -'!F11</f>
        <v>Carlos Suarez</v>
      </c>
      <c r="G28" s="130"/>
      <c r="H28" s="130"/>
      <c r="I28" s="122" t="str">
        <f>'- F -'!B11</f>
        <v>Antonio Acosta</v>
      </c>
      <c r="J28" s="74">
        <f>IF('- F -'!C11&lt;&gt;"",'- F -'!C11,"")</f>
        <v>0</v>
      </c>
      <c r="K28" s="128"/>
      <c r="L28" s="74">
        <f>IF('- F -'!E11&lt;&gt;"",'- F -'!E11,"")</f>
        <v>3</v>
      </c>
      <c r="M28" s="124" t="str">
        <f>'- F -'!F11</f>
        <v>Ashok Choolani</v>
      </c>
      <c r="N28" s="130"/>
      <c r="O28" s="130"/>
      <c r="P28" s="302"/>
      <c r="Q28" s="302"/>
      <c r="R28" s="302"/>
      <c r="S28" s="302"/>
      <c r="T28" s="302"/>
      <c r="U28" s="131"/>
      <c r="V28" s="131"/>
      <c r="W28" s="302"/>
      <c r="X28" s="302"/>
      <c r="Y28" s="302"/>
      <c r="Z28" s="302"/>
      <c r="AA28" s="302"/>
    </row>
    <row r="29" spans="23:27" ht="9.75" customHeight="1" thickBot="1">
      <c r="W29" s="302"/>
      <c r="X29" s="302"/>
      <c r="Y29" s="302"/>
      <c r="Z29" s="302"/>
      <c r="AA29" s="302"/>
    </row>
    <row r="30" spans="2:27" ht="13.5" thickBot="1">
      <c r="B30" s="316" t="s">
        <v>46</v>
      </c>
      <c r="C30" s="317"/>
      <c r="D30" s="317"/>
      <c r="E30" s="317"/>
      <c r="F30" s="318"/>
      <c r="W30" s="58"/>
      <c r="X30" s="58"/>
      <c r="Y30" s="58"/>
      <c r="Z30" s="58"/>
      <c r="AA30" s="58"/>
    </row>
    <row r="31" ht="4.5" customHeight="1" thickBot="1"/>
    <row r="32" spans="2:13" s="55" customFormat="1" ht="12.75" customHeight="1" thickBot="1">
      <c r="B32" s="334"/>
      <c r="C32" s="334"/>
      <c r="D32" s="123"/>
      <c r="E32" s="334"/>
      <c r="F32" s="334"/>
      <c r="I32" s="316" t="s">
        <v>0</v>
      </c>
      <c r="J32" s="317"/>
      <c r="K32" s="317"/>
      <c r="L32" s="317"/>
      <c r="M32" s="318"/>
    </row>
    <row r="33" spans="2:7" s="55" customFormat="1" ht="6" customHeight="1">
      <c r="B33" s="330" t="str">
        <f>'Octavos de Final'!E7</f>
        <v>Luis Martín</v>
      </c>
      <c r="C33" s="313">
        <f>IF('Octavos de Final'!F7&lt;&gt;"",'Octavos de Final'!F7,"")</f>
        <v>3</v>
      </c>
      <c r="D33" s="126"/>
      <c r="E33" s="335">
        <f>IF('Octavos de Final'!F9&lt;&gt;"",'Octavos de Final'!F9,"")</f>
        <v>0</v>
      </c>
      <c r="F33" s="332" t="str">
        <f>'Octavos de Final'!E9</f>
        <v>Aristides Martín</v>
      </c>
      <c r="G33" s="133"/>
    </row>
    <row r="34" spans="2:7" s="55" customFormat="1" ht="6" customHeight="1">
      <c r="B34" s="331"/>
      <c r="C34" s="314"/>
      <c r="D34" s="126"/>
      <c r="E34" s="336"/>
      <c r="F34" s="333"/>
      <c r="G34" s="134"/>
    </row>
    <row r="35" spans="2:27" s="55" customFormat="1" ht="6" customHeight="1">
      <c r="B35" s="126"/>
      <c r="C35" s="123"/>
      <c r="D35" s="123"/>
      <c r="E35" s="123"/>
      <c r="F35" s="126"/>
      <c r="G35" s="132"/>
      <c r="H35" s="133"/>
      <c r="I35" s="330" t="str">
        <f>'Cuartos de Final'!E9</f>
        <v>Luis Martín</v>
      </c>
      <c r="J35" s="313">
        <f>IF('Cuartos de Final'!F9&lt;&gt;"",'Cuartos de Final'!F9,"")</f>
        <v>3</v>
      </c>
      <c r="K35" s="128"/>
      <c r="L35" s="313">
        <f>IF('Cuartos de Final'!F11&lt;&gt;"",'Cuartos de Final'!F11,"")</f>
        <v>2</v>
      </c>
      <c r="M35" s="328" t="str">
        <f>'Cuartos de Final'!E11</f>
        <v>Ashok Choolani</v>
      </c>
      <c r="N35" s="133"/>
      <c r="AA35" s="59"/>
    </row>
    <row r="36" spans="2:14" s="55" customFormat="1" ht="6" customHeight="1" thickBot="1">
      <c r="B36" s="126"/>
      <c r="C36" s="123"/>
      <c r="D36" s="123"/>
      <c r="E36" s="123"/>
      <c r="F36" s="126"/>
      <c r="G36" s="132"/>
      <c r="H36" s="123"/>
      <c r="I36" s="331"/>
      <c r="J36" s="314"/>
      <c r="K36" s="128"/>
      <c r="L36" s="314"/>
      <c r="M36" s="329"/>
      <c r="N36" s="134"/>
    </row>
    <row r="37" spans="2:20" s="55" customFormat="1" ht="12.75" customHeight="1" thickBot="1">
      <c r="B37" s="334"/>
      <c r="C37" s="334"/>
      <c r="D37" s="123"/>
      <c r="E37" s="334"/>
      <c r="F37" s="334"/>
      <c r="G37" s="132"/>
      <c r="H37" s="123"/>
      <c r="I37" s="138"/>
      <c r="J37" s="138"/>
      <c r="K37" s="138"/>
      <c r="L37" s="138"/>
      <c r="M37" s="138"/>
      <c r="N37" s="132"/>
      <c r="P37" s="316" t="s">
        <v>1</v>
      </c>
      <c r="Q37" s="317"/>
      <c r="R37" s="317"/>
      <c r="S37" s="317"/>
      <c r="T37" s="318"/>
    </row>
    <row r="38" spans="2:14" s="55" customFormat="1" ht="6" customHeight="1">
      <c r="B38" s="330" t="str">
        <f>'Octavos de Final'!E11</f>
        <v>Ashok Choolani</v>
      </c>
      <c r="C38" s="313">
        <f>IF('Octavos de Final'!F11&lt;&gt;"",'Octavos de Final'!F11,"")</f>
        <v>3</v>
      </c>
      <c r="D38" s="126"/>
      <c r="E38" s="335">
        <f>IF('Octavos de Final'!F13&lt;&gt;"",'Octavos de Final'!F13,"")</f>
        <v>1</v>
      </c>
      <c r="F38" s="332" t="str">
        <f>'Octavos de Final'!E13</f>
        <v>Jorge Fregel</v>
      </c>
      <c r="G38" s="135"/>
      <c r="H38" s="123"/>
      <c r="I38" s="138"/>
      <c r="J38" s="138"/>
      <c r="K38" s="138"/>
      <c r="L38" s="138"/>
      <c r="M38" s="138"/>
      <c r="N38" s="132"/>
    </row>
    <row r="39" spans="2:14" s="55" customFormat="1" ht="6" customHeight="1">
      <c r="B39" s="331"/>
      <c r="C39" s="314"/>
      <c r="D39" s="126"/>
      <c r="E39" s="336"/>
      <c r="F39" s="333"/>
      <c r="G39" s="123"/>
      <c r="H39" s="123"/>
      <c r="I39" s="138"/>
      <c r="J39" s="138"/>
      <c r="K39" s="138"/>
      <c r="L39" s="138"/>
      <c r="M39" s="138"/>
      <c r="N39" s="132"/>
    </row>
    <row r="40" spans="2:21" s="55" customFormat="1" ht="6" customHeight="1">
      <c r="B40" s="126"/>
      <c r="C40" s="123"/>
      <c r="D40" s="123"/>
      <c r="E40" s="123"/>
      <c r="F40" s="126"/>
      <c r="H40" s="123"/>
      <c r="I40" s="138"/>
      <c r="J40" s="138"/>
      <c r="K40" s="138"/>
      <c r="L40" s="138"/>
      <c r="M40" s="138"/>
      <c r="N40" s="132"/>
      <c r="O40" s="133"/>
      <c r="P40" s="330" t="str">
        <f>Semifinal!E8</f>
        <v>Luis Martín</v>
      </c>
      <c r="Q40" s="313">
        <f>IF(Semifinal!F8&lt;&gt;"",Semifinal!F8,"")</f>
        <v>3</v>
      </c>
      <c r="R40" s="128"/>
      <c r="S40" s="313">
        <f>IF(Semifinal!F10&lt;&gt;"",Semifinal!F10,"")</f>
        <v>1</v>
      </c>
      <c r="T40" s="328" t="str">
        <f>Semifinal!E10</f>
        <v>Juan Hilario</v>
      </c>
      <c r="U40" s="133"/>
    </row>
    <row r="41" spans="2:21" s="55" customFormat="1" ht="6" customHeight="1">
      <c r="B41" s="126"/>
      <c r="C41" s="123"/>
      <c r="D41" s="123"/>
      <c r="E41" s="123"/>
      <c r="F41" s="126"/>
      <c r="H41" s="123"/>
      <c r="I41" s="138"/>
      <c r="J41" s="138"/>
      <c r="K41" s="138"/>
      <c r="L41" s="138"/>
      <c r="M41" s="138"/>
      <c r="N41" s="132"/>
      <c r="O41" s="123"/>
      <c r="P41" s="331"/>
      <c r="Q41" s="314"/>
      <c r="R41" s="128"/>
      <c r="S41" s="314"/>
      <c r="T41" s="329"/>
      <c r="U41" s="134"/>
    </row>
    <row r="42" spans="2:21" s="55" customFormat="1" ht="12.75" customHeight="1">
      <c r="B42" s="334"/>
      <c r="C42" s="334"/>
      <c r="D42" s="123"/>
      <c r="E42" s="334"/>
      <c r="F42" s="334"/>
      <c r="H42" s="123"/>
      <c r="I42" s="138"/>
      <c r="J42" s="138"/>
      <c r="K42" s="138"/>
      <c r="L42" s="138"/>
      <c r="M42" s="138"/>
      <c r="N42" s="132"/>
      <c r="O42" s="123"/>
      <c r="P42" s="138"/>
      <c r="Q42" s="138"/>
      <c r="R42" s="138"/>
      <c r="S42" s="138"/>
      <c r="T42" s="138"/>
      <c r="U42" s="132"/>
    </row>
    <row r="43" spans="2:21" s="55" customFormat="1" ht="6" customHeight="1">
      <c r="B43" s="330" t="s">
        <v>79</v>
      </c>
      <c r="C43" s="313">
        <v>3</v>
      </c>
      <c r="D43" s="126"/>
      <c r="E43" s="335">
        <v>2</v>
      </c>
      <c r="F43" s="332" t="s">
        <v>94</v>
      </c>
      <c r="G43" s="133"/>
      <c r="H43" s="123"/>
      <c r="I43" s="138"/>
      <c r="J43" s="138"/>
      <c r="K43" s="138"/>
      <c r="L43" s="138"/>
      <c r="M43" s="138"/>
      <c r="N43" s="132"/>
      <c r="O43" s="123"/>
      <c r="P43" s="138"/>
      <c r="Q43" s="138"/>
      <c r="R43" s="138"/>
      <c r="S43" s="138"/>
      <c r="T43" s="138"/>
      <c r="U43" s="132"/>
    </row>
    <row r="44" spans="2:21" s="55" customFormat="1" ht="6" customHeight="1" thickBot="1">
      <c r="B44" s="331"/>
      <c r="C44" s="314"/>
      <c r="D44" s="126"/>
      <c r="E44" s="336"/>
      <c r="F44" s="333"/>
      <c r="G44" s="134"/>
      <c r="H44" s="123"/>
      <c r="I44" s="138"/>
      <c r="J44" s="138"/>
      <c r="K44" s="138"/>
      <c r="L44" s="138"/>
      <c r="M44" s="138"/>
      <c r="N44" s="132"/>
      <c r="O44" s="123"/>
      <c r="P44" s="138"/>
      <c r="Q44" s="138"/>
      <c r="R44" s="138"/>
      <c r="S44" s="138"/>
      <c r="T44" s="138"/>
      <c r="U44" s="132"/>
    </row>
    <row r="45" spans="2:30" s="55" customFormat="1" ht="6" customHeight="1">
      <c r="B45" s="126"/>
      <c r="C45" s="123"/>
      <c r="D45" s="123"/>
      <c r="E45" s="123"/>
      <c r="F45" s="126"/>
      <c r="G45" s="132"/>
      <c r="H45" s="133"/>
      <c r="I45" s="330" t="str">
        <f>'Cuartos de Final'!E13</f>
        <v>Fco. Javier Báez</v>
      </c>
      <c r="J45" s="313">
        <f>IF('Cuartos de Final'!F13&lt;&gt;"",'Cuartos de Final'!F13,"")</f>
        <v>1</v>
      </c>
      <c r="K45" s="128"/>
      <c r="L45" s="313">
        <f>IF('Cuartos de Final'!F15&lt;&gt;"",'Cuartos de Final'!F15,"")</f>
        <v>3</v>
      </c>
      <c r="M45" s="328" t="str">
        <f>'Cuartos de Final'!E15</f>
        <v>Juan Hilario</v>
      </c>
      <c r="N45" s="135"/>
      <c r="O45" s="123"/>
      <c r="P45" s="138"/>
      <c r="Q45" s="138"/>
      <c r="R45" s="138"/>
      <c r="S45" s="138"/>
      <c r="T45" s="138"/>
      <c r="U45" s="132"/>
      <c r="W45" s="303" t="s">
        <v>2</v>
      </c>
      <c r="X45" s="304"/>
      <c r="Y45" s="304"/>
      <c r="Z45" s="304"/>
      <c r="AA45" s="305"/>
      <c r="AC45" s="309"/>
      <c r="AD45" s="309"/>
    </row>
    <row r="46" spans="2:30" s="55" customFormat="1" ht="6" customHeight="1" thickBot="1">
      <c r="B46" s="126"/>
      <c r="C46" s="123"/>
      <c r="D46" s="123"/>
      <c r="E46" s="123"/>
      <c r="F46" s="126"/>
      <c r="G46" s="132"/>
      <c r="H46" s="123"/>
      <c r="I46" s="331"/>
      <c r="J46" s="314"/>
      <c r="K46" s="128"/>
      <c r="L46" s="314"/>
      <c r="M46" s="329"/>
      <c r="N46" s="123"/>
      <c r="O46" s="123"/>
      <c r="P46" s="138"/>
      <c r="Q46" s="138"/>
      <c r="R46" s="138"/>
      <c r="S46" s="138"/>
      <c r="T46" s="138"/>
      <c r="U46" s="132"/>
      <c r="W46" s="306"/>
      <c r="X46" s="307"/>
      <c r="Y46" s="307"/>
      <c r="Z46" s="307"/>
      <c r="AA46" s="308"/>
      <c r="AC46" s="309"/>
      <c r="AD46" s="309"/>
    </row>
    <row r="47" spans="2:30" s="55" customFormat="1" ht="12.75" customHeight="1">
      <c r="B47" s="334"/>
      <c r="C47" s="334"/>
      <c r="D47" s="123"/>
      <c r="E47" s="334"/>
      <c r="F47" s="334"/>
      <c r="G47" s="132"/>
      <c r="I47" s="71"/>
      <c r="J47" s="71"/>
      <c r="K47" s="71"/>
      <c r="L47" s="71"/>
      <c r="M47" s="71"/>
      <c r="O47" s="123"/>
      <c r="P47" s="138"/>
      <c r="Q47" s="138"/>
      <c r="R47" s="138"/>
      <c r="S47" s="138"/>
      <c r="T47" s="138"/>
      <c r="U47" s="132"/>
      <c r="AC47" s="312" t="s">
        <v>54</v>
      </c>
      <c r="AD47" s="312"/>
    </row>
    <row r="48" spans="2:30" s="55" customFormat="1" ht="6" customHeight="1">
      <c r="B48" s="330" t="s">
        <v>99</v>
      </c>
      <c r="C48" s="313">
        <v>3</v>
      </c>
      <c r="D48" s="126"/>
      <c r="E48" s="335">
        <v>1</v>
      </c>
      <c r="F48" s="332" t="s">
        <v>75</v>
      </c>
      <c r="G48" s="135"/>
      <c r="I48" s="71"/>
      <c r="J48" s="71"/>
      <c r="K48" s="71"/>
      <c r="L48" s="71"/>
      <c r="M48" s="71"/>
      <c r="O48" s="123"/>
      <c r="P48" s="138"/>
      <c r="Q48" s="138"/>
      <c r="R48" s="138"/>
      <c r="S48" s="138"/>
      <c r="T48" s="138"/>
      <c r="U48" s="132"/>
      <c r="V48" s="139"/>
      <c r="W48" s="330" t="str">
        <f>FINAL!E9</f>
        <v>Luis Martín</v>
      </c>
      <c r="X48" s="313">
        <f>IF(FINAL!F9&lt;&gt;"",FINAL!F9,"")</f>
        <v>1</v>
      </c>
      <c r="Y48" s="128"/>
      <c r="Z48" s="313">
        <f>IF(FINAL!F11&lt;&gt;"",FINAL!F11,"")</f>
        <v>3</v>
      </c>
      <c r="AA48" s="328" t="str">
        <f>FINAL!E11</f>
        <v>Miguel Pablo Pérez</v>
      </c>
      <c r="AB48" s="140"/>
      <c r="AC48" s="310" t="str">
        <f>FINAL!J10</f>
        <v>Miguel Pablo Pérez</v>
      </c>
      <c r="AD48" s="310"/>
    </row>
    <row r="49" spans="2:30" s="55" customFormat="1" ht="6" customHeight="1">
      <c r="B49" s="331"/>
      <c r="C49" s="314"/>
      <c r="D49" s="126"/>
      <c r="E49" s="336"/>
      <c r="F49" s="333"/>
      <c r="G49" s="123"/>
      <c r="I49" s="71"/>
      <c r="J49" s="71"/>
      <c r="K49" s="71"/>
      <c r="L49" s="71"/>
      <c r="M49" s="71"/>
      <c r="O49" s="123"/>
      <c r="P49" s="138"/>
      <c r="Q49" s="138"/>
      <c r="R49" s="138"/>
      <c r="S49" s="138"/>
      <c r="T49" s="138"/>
      <c r="U49" s="132"/>
      <c r="V49" s="123"/>
      <c r="W49" s="331"/>
      <c r="X49" s="314"/>
      <c r="Y49" s="128"/>
      <c r="Z49" s="314"/>
      <c r="AA49" s="329"/>
      <c r="AB49" s="138"/>
      <c r="AC49" s="311"/>
      <c r="AD49" s="311"/>
    </row>
    <row r="50" spans="2:21" s="55" customFormat="1" ht="12.75" customHeight="1" thickBot="1">
      <c r="B50" s="126"/>
      <c r="C50" s="123"/>
      <c r="D50" s="123"/>
      <c r="E50" s="123"/>
      <c r="F50" s="126"/>
      <c r="I50" s="71"/>
      <c r="J50" s="71"/>
      <c r="K50" s="71"/>
      <c r="L50" s="71"/>
      <c r="M50" s="71"/>
      <c r="O50" s="123"/>
      <c r="P50" s="138"/>
      <c r="Q50" s="138"/>
      <c r="R50" s="138"/>
      <c r="S50" s="138"/>
      <c r="T50" s="138"/>
      <c r="U50" s="132"/>
    </row>
    <row r="51" spans="2:27" s="55" customFormat="1" ht="12.75" customHeight="1" thickBot="1">
      <c r="B51" s="56"/>
      <c r="F51" s="56"/>
      <c r="I51" s="71"/>
      <c r="J51" s="71"/>
      <c r="K51" s="71"/>
      <c r="L51" s="71"/>
      <c r="M51" s="71"/>
      <c r="O51" s="123"/>
      <c r="P51" s="138"/>
      <c r="Q51" s="138"/>
      <c r="R51" s="138"/>
      <c r="S51" s="138"/>
      <c r="T51" s="138"/>
      <c r="U51" s="132"/>
      <c r="W51" s="316" t="s">
        <v>90</v>
      </c>
      <c r="X51" s="317"/>
      <c r="Y51" s="317"/>
      <c r="Z51" s="317"/>
      <c r="AA51" s="318"/>
    </row>
    <row r="52" spans="2:27" s="55" customFormat="1" ht="12.75" customHeight="1">
      <c r="B52" s="334"/>
      <c r="C52" s="334"/>
      <c r="D52" s="123"/>
      <c r="E52" s="334"/>
      <c r="F52" s="334"/>
      <c r="I52" s="71"/>
      <c r="J52" s="71"/>
      <c r="K52" s="71"/>
      <c r="L52" s="71"/>
      <c r="M52" s="71"/>
      <c r="O52" s="123"/>
      <c r="P52" s="138"/>
      <c r="Q52" s="138"/>
      <c r="R52" s="138"/>
      <c r="S52" s="138"/>
      <c r="T52" s="138"/>
      <c r="U52" s="132"/>
      <c r="W52" s="57"/>
      <c r="X52" s="57"/>
      <c r="Y52" s="57"/>
      <c r="Z52" s="57"/>
      <c r="AA52" s="57"/>
    </row>
    <row r="53" spans="2:27" s="55" customFormat="1" ht="6" customHeight="1">
      <c r="B53" s="330" t="s">
        <v>111</v>
      </c>
      <c r="C53" s="313">
        <v>2</v>
      </c>
      <c r="D53" s="126"/>
      <c r="E53" s="335">
        <v>3</v>
      </c>
      <c r="F53" s="332" t="s">
        <v>109</v>
      </c>
      <c r="G53" s="133"/>
      <c r="I53" s="71"/>
      <c r="J53" s="71"/>
      <c r="K53" s="71"/>
      <c r="L53" s="71"/>
      <c r="M53" s="71"/>
      <c r="O53" s="123"/>
      <c r="P53" s="138"/>
      <c r="Q53" s="138"/>
      <c r="R53" s="138"/>
      <c r="S53" s="138"/>
      <c r="T53" s="138"/>
      <c r="U53" s="132"/>
      <c r="V53" s="139"/>
      <c r="W53" s="319" t="s">
        <v>84</v>
      </c>
      <c r="X53" s="320"/>
      <c r="Y53" s="320"/>
      <c r="Z53" s="320"/>
      <c r="AA53" s="321"/>
    </row>
    <row r="54" spans="2:27" s="55" customFormat="1" ht="6" customHeight="1">
      <c r="B54" s="331"/>
      <c r="C54" s="314"/>
      <c r="D54" s="126"/>
      <c r="E54" s="336"/>
      <c r="F54" s="333"/>
      <c r="G54" s="134"/>
      <c r="I54" s="71"/>
      <c r="J54" s="71"/>
      <c r="K54" s="71"/>
      <c r="L54" s="71"/>
      <c r="M54" s="71"/>
      <c r="O54" s="123"/>
      <c r="P54" s="138"/>
      <c r="Q54" s="138"/>
      <c r="R54" s="138"/>
      <c r="S54" s="138"/>
      <c r="T54" s="138"/>
      <c r="U54" s="132"/>
      <c r="V54" s="123"/>
      <c r="W54" s="322"/>
      <c r="X54" s="323"/>
      <c r="Y54" s="323"/>
      <c r="Z54" s="323"/>
      <c r="AA54" s="324"/>
    </row>
    <row r="55" spans="2:21" s="55" customFormat="1" ht="6" customHeight="1">
      <c r="B55" s="126"/>
      <c r="C55" s="123"/>
      <c r="D55" s="123"/>
      <c r="E55" s="123"/>
      <c r="F55" s="126"/>
      <c r="G55" s="132"/>
      <c r="H55" s="133"/>
      <c r="I55" s="330" t="str">
        <f>'Cuartos de Final'!E17</f>
        <v>Alejandro Cruz</v>
      </c>
      <c r="J55" s="313">
        <f>IF('Cuartos de Final'!F17&lt;&gt;"",'Cuartos de Final'!F17,"")</f>
        <v>0</v>
      </c>
      <c r="K55" s="128"/>
      <c r="L55" s="313">
        <f>IF('Cuartos de Final'!F19&lt;&gt;"",'Cuartos de Final'!F19,"")</f>
        <v>3</v>
      </c>
      <c r="M55" s="328" t="str">
        <f>'Cuartos de Final'!E19</f>
        <v>Miguel P. Pérez</v>
      </c>
      <c r="N55" s="133"/>
      <c r="O55" s="123"/>
      <c r="P55" s="138"/>
      <c r="Q55" s="138"/>
      <c r="R55" s="138"/>
      <c r="S55" s="138"/>
      <c r="T55" s="138"/>
      <c r="U55" s="132"/>
    </row>
    <row r="56" spans="2:21" s="55" customFormat="1" ht="6" customHeight="1">
      <c r="B56" s="126"/>
      <c r="C56" s="123"/>
      <c r="D56" s="123"/>
      <c r="E56" s="123"/>
      <c r="F56" s="126"/>
      <c r="G56" s="132"/>
      <c r="H56" s="123"/>
      <c r="I56" s="331"/>
      <c r="J56" s="314"/>
      <c r="K56" s="128"/>
      <c r="L56" s="314"/>
      <c r="M56" s="329"/>
      <c r="N56" s="134"/>
      <c r="O56" s="123"/>
      <c r="P56" s="138"/>
      <c r="Q56" s="138"/>
      <c r="R56" s="138"/>
      <c r="S56" s="138"/>
      <c r="T56" s="138"/>
      <c r="U56" s="132"/>
    </row>
    <row r="57" spans="2:27" s="55" customFormat="1" ht="12.75" customHeight="1">
      <c r="B57" s="334"/>
      <c r="C57" s="334"/>
      <c r="D57" s="123"/>
      <c r="E57" s="334"/>
      <c r="F57" s="334"/>
      <c r="G57" s="132"/>
      <c r="H57" s="123"/>
      <c r="I57" s="138"/>
      <c r="J57" s="138"/>
      <c r="K57" s="138"/>
      <c r="L57" s="138"/>
      <c r="M57" s="138"/>
      <c r="N57" s="132"/>
      <c r="O57" s="123"/>
      <c r="P57" s="138"/>
      <c r="Q57" s="138"/>
      <c r="R57" s="138"/>
      <c r="S57" s="138"/>
      <c r="T57" s="138"/>
      <c r="U57" s="132"/>
      <c r="V57" s="139"/>
      <c r="W57" s="325" t="s">
        <v>99</v>
      </c>
      <c r="X57" s="326"/>
      <c r="Y57" s="326"/>
      <c r="Z57" s="326"/>
      <c r="AA57" s="327"/>
    </row>
    <row r="58" spans="2:21" s="55" customFormat="1" ht="6" customHeight="1">
      <c r="B58" s="330" t="s">
        <v>112</v>
      </c>
      <c r="C58" s="313">
        <v>3</v>
      </c>
      <c r="D58" s="126"/>
      <c r="E58" s="313">
        <v>0</v>
      </c>
      <c r="F58" s="328" t="s">
        <v>78</v>
      </c>
      <c r="G58" s="135"/>
      <c r="H58" s="123"/>
      <c r="I58" s="138"/>
      <c r="J58" s="138"/>
      <c r="K58" s="138"/>
      <c r="L58" s="138"/>
      <c r="M58" s="138"/>
      <c r="N58" s="132"/>
      <c r="O58" s="123"/>
      <c r="P58" s="138"/>
      <c r="Q58" s="138"/>
      <c r="R58" s="138"/>
      <c r="S58" s="138"/>
      <c r="T58" s="138"/>
      <c r="U58" s="132"/>
    </row>
    <row r="59" spans="2:21" s="55" customFormat="1" ht="6" customHeight="1">
      <c r="B59" s="331"/>
      <c r="C59" s="314"/>
      <c r="D59" s="126"/>
      <c r="E59" s="314"/>
      <c r="F59" s="329"/>
      <c r="G59" s="123"/>
      <c r="H59" s="123"/>
      <c r="I59" s="138"/>
      <c r="J59" s="138"/>
      <c r="K59" s="138"/>
      <c r="L59" s="138"/>
      <c r="M59" s="138"/>
      <c r="N59" s="132"/>
      <c r="O59" s="123"/>
      <c r="P59" s="138"/>
      <c r="Q59" s="138"/>
      <c r="R59" s="138"/>
      <c r="S59" s="138"/>
      <c r="T59" s="138"/>
      <c r="U59" s="132"/>
    </row>
    <row r="60" spans="2:29" s="55" customFormat="1" ht="6" customHeight="1">
      <c r="B60" s="126"/>
      <c r="C60" s="123"/>
      <c r="D60" s="123"/>
      <c r="E60" s="123"/>
      <c r="F60" s="126"/>
      <c r="H60" s="123"/>
      <c r="I60" s="138"/>
      <c r="J60" s="138"/>
      <c r="K60" s="138"/>
      <c r="L60" s="138"/>
      <c r="M60" s="138"/>
      <c r="N60" s="132"/>
      <c r="O60" s="133"/>
      <c r="P60" s="330" t="str">
        <f>Semifinal!E12</f>
        <v>Miguel P. Pérez</v>
      </c>
      <c r="Q60" s="313">
        <f>IF(Semifinal!F12&lt;&gt;"",Semifinal!F12,"")</f>
        <v>3</v>
      </c>
      <c r="R60" s="128"/>
      <c r="S60" s="313">
        <f>IF(Semifinal!F14&lt;&gt;"",Semifinal!F14,"")</f>
        <v>0</v>
      </c>
      <c r="T60" s="328" t="str">
        <f>Semifinal!E14</f>
        <v>Carlos Suarez</v>
      </c>
      <c r="U60" s="135"/>
      <c r="AA60" s="315"/>
      <c r="AB60" s="315"/>
      <c r="AC60" s="315"/>
    </row>
    <row r="61" spans="2:29" s="55" customFormat="1" ht="6" customHeight="1">
      <c r="B61" s="126"/>
      <c r="C61" s="123"/>
      <c r="D61" s="123"/>
      <c r="E61" s="123"/>
      <c r="F61" s="126"/>
      <c r="H61" s="123"/>
      <c r="I61" s="138"/>
      <c r="J61" s="138"/>
      <c r="K61" s="138"/>
      <c r="L61" s="138"/>
      <c r="M61" s="138"/>
      <c r="N61" s="132"/>
      <c r="O61" s="123"/>
      <c r="P61" s="331"/>
      <c r="Q61" s="314"/>
      <c r="R61" s="128"/>
      <c r="S61" s="314"/>
      <c r="T61" s="329"/>
      <c r="U61" s="123"/>
      <c r="AA61" s="315"/>
      <c r="AB61" s="315"/>
      <c r="AC61" s="315"/>
    </row>
    <row r="62" spans="2:14" s="55" customFormat="1" ht="12.75" customHeight="1">
      <c r="B62" s="334"/>
      <c r="C62" s="334"/>
      <c r="D62" s="123"/>
      <c r="E62" s="334"/>
      <c r="F62" s="334"/>
      <c r="H62" s="123"/>
      <c r="I62" s="138"/>
      <c r="J62" s="138"/>
      <c r="K62" s="138"/>
      <c r="L62" s="138"/>
      <c r="M62" s="138"/>
      <c r="N62" s="132"/>
    </row>
    <row r="63" spans="2:14" s="55" customFormat="1" ht="6" customHeight="1">
      <c r="B63" s="330" t="str">
        <f>'Octavos de Final'!E33</f>
        <v>Carlos Suarez</v>
      </c>
      <c r="C63" s="313">
        <f>IF('Octavos de Final'!F33&lt;&gt;"",'Octavos de Final'!F33,"")</f>
        <v>3</v>
      </c>
      <c r="D63" s="126"/>
      <c r="E63" s="313">
        <f>IF('Octavos de Final'!F35&lt;&gt;"",'Octavos de Final'!F35,"")</f>
        <v>0</v>
      </c>
      <c r="F63" s="328" t="str">
        <f>'Octavos de Final'!E35</f>
        <v>José Luis García</v>
      </c>
      <c r="G63" s="133"/>
      <c r="H63" s="123"/>
      <c r="I63" s="138"/>
      <c r="J63" s="138"/>
      <c r="K63" s="138"/>
      <c r="L63" s="138"/>
      <c r="M63" s="138"/>
      <c r="N63" s="132"/>
    </row>
    <row r="64" spans="2:14" s="55" customFormat="1" ht="6" customHeight="1">
      <c r="B64" s="331"/>
      <c r="C64" s="314"/>
      <c r="D64" s="126"/>
      <c r="E64" s="314"/>
      <c r="F64" s="329"/>
      <c r="G64" s="134"/>
      <c r="H64" s="123"/>
      <c r="I64" s="138"/>
      <c r="J64" s="138"/>
      <c r="K64" s="138"/>
      <c r="L64" s="138"/>
      <c r="M64" s="138"/>
      <c r="N64" s="132"/>
    </row>
    <row r="65" spans="2:14" s="55" customFormat="1" ht="6" customHeight="1">
      <c r="B65" s="126"/>
      <c r="C65" s="123"/>
      <c r="D65" s="123"/>
      <c r="E65" s="123"/>
      <c r="F65" s="126"/>
      <c r="G65" s="132"/>
      <c r="H65" s="133"/>
      <c r="I65" s="330" t="str">
        <f>'Cuartos de Final'!E21</f>
        <v>Carlos Suarez</v>
      </c>
      <c r="J65" s="313">
        <f>IF('Cuartos de Final'!F21&lt;&gt;"",'Cuartos de Final'!F21,"")</f>
        <v>3</v>
      </c>
      <c r="K65" s="128"/>
      <c r="L65" s="313">
        <f>IF('Cuartos de Final'!F23&lt;&gt;"",'Cuartos de Final'!F23,"")</f>
        <v>1</v>
      </c>
      <c r="M65" s="328" t="str">
        <f>'Cuartos de Final'!E23</f>
        <v>Pablo Rocha</v>
      </c>
      <c r="N65" s="135"/>
    </row>
    <row r="66" spans="2:14" s="55" customFormat="1" ht="6" customHeight="1">
      <c r="B66" s="126"/>
      <c r="C66" s="123"/>
      <c r="D66" s="123"/>
      <c r="E66" s="123"/>
      <c r="F66" s="126"/>
      <c r="G66" s="132"/>
      <c r="H66" s="123"/>
      <c r="I66" s="331"/>
      <c r="J66" s="314"/>
      <c r="K66" s="128"/>
      <c r="L66" s="314"/>
      <c r="M66" s="329"/>
      <c r="N66" s="123"/>
    </row>
    <row r="67" spans="2:7" s="55" customFormat="1" ht="12.75" customHeight="1">
      <c r="B67" s="334"/>
      <c r="C67" s="334"/>
      <c r="D67" s="123"/>
      <c r="E67" s="334"/>
      <c r="F67" s="334"/>
      <c r="G67" s="132"/>
    </row>
    <row r="68" spans="2:7" ht="6" customHeight="1">
      <c r="B68" s="330" t="str">
        <f>'Octavos de Final'!E37</f>
        <v>Rayco Reyes</v>
      </c>
      <c r="C68" s="313">
        <f>IF('Octavos de Final'!F37&lt;&gt;"",'Octavos de Final'!F37,"")</f>
        <v>0</v>
      </c>
      <c r="D68" s="136"/>
      <c r="E68" s="313">
        <f>IF('Octavos de Final'!F39&lt;&gt;"",'Octavos de Final'!F39,"")</f>
        <v>3</v>
      </c>
      <c r="F68" s="328" t="str">
        <f>'Octavos de Final'!E39</f>
        <v>Pablo Rocha</v>
      </c>
      <c r="G68" s="137"/>
    </row>
    <row r="69" spans="2:7" ht="6" customHeight="1">
      <c r="B69" s="331"/>
      <c r="C69" s="314"/>
      <c r="D69" s="136"/>
      <c r="E69" s="314"/>
      <c r="F69" s="329"/>
      <c r="G69" s="127"/>
    </row>
    <row r="70" spans="2:6" ht="12.75">
      <c r="B70" s="127"/>
      <c r="C70" s="127"/>
      <c r="D70" s="127"/>
      <c r="E70" s="127"/>
      <c r="F70" s="127"/>
    </row>
  </sheetData>
  <sheetProtection/>
  <mergeCells count="120">
    <mergeCell ref="B30:F30"/>
    <mergeCell ref="I32:M32"/>
    <mergeCell ref="P37:T37"/>
    <mergeCell ref="W48:W49"/>
    <mergeCell ref="F38:F39"/>
    <mergeCell ref="E38:E39"/>
    <mergeCell ref="E33:E34"/>
    <mergeCell ref="F33:F34"/>
    <mergeCell ref="C33:C34"/>
    <mergeCell ref="B33:B34"/>
    <mergeCell ref="E32:F32"/>
    <mergeCell ref="B32:C32"/>
    <mergeCell ref="B38:B39"/>
    <mergeCell ref="F48:F49"/>
    <mergeCell ref="E48:E49"/>
    <mergeCell ref="E43:E44"/>
    <mergeCell ref="C43:C44"/>
    <mergeCell ref="B43:B44"/>
    <mergeCell ref="C38:C39"/>
    <mergeCell ref="B47:C47"/>
    <mergeCell ref="I2:M2"/>
    <mergeCell ref="B2:F2"/>
    <mergeCell ref="P40:P41"/>
    <mergeCell ref="C48:C49"/>
    <mergeCell ref="B48:B49"/>
    <mergeCell ref="B37:C37"/>
    <mergeCell ref="E37:F37"/>
    <mergeCell ref="E42:F42"/>
    <mergeCell ref="E47:F47"/>
    <mergeCell ref="B42:C42"/>
    <mergeCell ref="F68:F69"/>
    <mergeCell ref="E68:E69"/>
    <mergeCell ref="C68:C69"/>
    <mergeCell ref="B68:B69"/>
    <mergeCell ref="P2:T2"/>
    <mergeCell ref="W2:AA2"/>
    <mergeCell ref="B16:F16"/>
    <mergeCell ref="I16:M16"/>
    <mergeCell ref="P16:T16"/>
    <mergeCell ref="W16:AA16"/>
    <mergeCell ref="E67:F67"/>
    <mergeCell ref="F63:F64"/>
    <mergeCell ref="E63:E64"/>
    <mergeCell ref="F58:F59"/>
    <mergeCell ref="E58:E59"/>
    <mergeCell ref="F53:F54"/>
    <mergeCell ref="E53:E54"/>
    <mergeCell ref="B57:C57"/>
    <mergeCell ref="C53:C54"/>
    <mergeCell ref="B53:B54"/>
    <mergeCell ref="E52:F52"/>
    <mergeCell ref="E57:F57"/>
    <mergeCell ref="E62:F62"/>
    <mergeCell ref="B52:C52"/>
    <mergeCell ref="I35:I36"/>
    <mergeCell ref="J35:J36"/>
    <mergeCell ref="L35:L36"/>
    <mergeCell ref="M35:M36"/>
    <mergeCell ref="B62:C62"/>
    <mergeCell ref="B67:C67"/>
    <mergeCell ref="C63:C64"/>
    <mergeCell ref="B63:B64"/>
    <mergeCell ref="C58:C59"/>
    <mergeCell ref="B58:B59"/>
    <mergeCell ref="Q40:Q41"/>
    <mergeCell ref="S40:S41"/>
    <mergeCell ref="T40:T41"/>
    <mergeCell ref="I45:I46"/>
    <mergeCell ref="J45:J46"/>
    <mergeCell ref="L45:L46"/>
    <mergeCell ref="M45:M46"/>
    <mergeCell ref="F43:F44"/>
    <mergeCell ref="S60:S61"/>
    <mergeCell ref="T60:T61"/>
    <mergeCell ref="I55:I56"/>
    <mergeCell ref="J55:J56"/>
    <mergeCell ref="L55:L56"/>
    <mergeCell ref="M55:M56"/>
    <mergeCell ref="AA48:AA49"/>
    <mergeCell ref="I65:I66"/>
    <mergeCell ref="J65:J66"/>
    <mergeCell ref="L65:L66"/>
    <mergeCell ref="M65:M66"/>
    <mergeCell ref="P60:P61"/>
    <mergeCell ref="Q60:Q61"/>
    <mergeCell ref="W45:AA46"/>
    <mergeCell ref="AC45:AD46"/>
    <mergeCell ref="AC48:AD49"/>
    <mergeCell ref="AC47:AD47"/>
    <mergeCell ref="X48:X49"/>
    <mergeCell ref="AA60:AC61"/>
    <mergeCell ref="W51:AA51"/>
    <mergeCell ref="W53:AA54"/>
    <mergeCell ref="W57:AA57"/>
    <mergeCell ref="Z48:Z49"/>
    <mergeCell ref="P17:T17"/>
    <mergeCell ref="P18:T18"/>
    <mergeCell ref="P19:T19"/>
    <mergeCell ref="P20:T20"/>
    <mergeCell ref="P21:T21"/>
    <mergeCell ref="P22:T22"/>
    <mergeCell ref="P23:T23"/>
    <mergeCell ref="P24:T24"/>
    <mergeCell ref="P25:T25"/>
    <mergeCell ref="P26:T26"/>
    <mergeCell ref="P27:T27"/>
    <mergeCell ref="P28:T28"/>
    <mergeCell ref="W17:AA17"/>
    <mergeCell ref="W18:AA18"/>
    <mergeCell ref="W19:AA19"/>
    <mergeCell ref="W20:AA20"/>
    <mergeCell ref="W21:AA21"/>
    <mergeCell ref="W22:AA22"/>
    <mergeCell ref="W29:AA29"/>
    <mergeCell ref="W23:AA23"/>
    <mergeCell ref="W24:AA24"/>
    <mergeCell ref="W25:AA25"/>
    <mergeCell ref="W26:AA26"/>
    <mergeCell ref="W27:AA27"/>
    <mergeCell ref="W28:AA28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O28" sqref="O28"/>
      <selection pane="topRight" activeCell="G4" sqref="G4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337" t="s">
        <v>29</v>
      </c>
      <c r="B2" s="337"/>
      <c r="C2" s="337"/>
      <c r="D2" s="337"/>
      <c r="E2" s="337"/>
      <c r="G2" t="str">
        <f>IF('- A -'!Q7&lt;&gt;"",'- A -'!Q7,"")</f>
        <v>Luis Martín</v>
      </c>
      <c r="N2" t="str">
        <f>IF('- A -'!Q9&lt;&gt;"",'- A -'!Q9,"")</f>
        <v>Miguel Rodríguez</v>
      </c>
      <c r="U2" t="str">
        <f>IF('- A -'!Q11&lt;&gt;"",'- A -'!Q11,"")</f>
        <v>David Rodríguez</v>
      </c>
      <c r="AB2" t="str">
        <f>IF('- A -'!Q13&lt;&gt;"",'- A -'!Q13,"")</f>
        <v>Rayco Reyes</v>
      </c>
    </row>
    <row r="3" spans="6:33" ht="12.75">
      <c r="F3" t="s">
        <v>53</v>
      </c>
      <c r="G3" t="s">
        <v>5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N3" t="s">
        <v>5</v>
      </c>
      <c r="O3" t="s">
        <v>7</v>
      </c>
      <c r="P3" t="s">
        <v>8</v>
      </c>
      <c r="Q3" t="s">
        <v>9</v>
      </c>
      <c r="R3" t="s">
        <v>10</v>
      </c>
      <c r="S3" t="s">
        <v>11</v>
      </c>
      <c r="U3" t="s">
        <v>5</v>
      </c>
      <c r="V3" t="s">
        <v>7</v>
      </c>
      <c r="W3" t="s">
        <v>8</v>
      </c>
      <c r="X3" t="s">
        <v>9</v>
      </c>
      <c r="Y3" t="s">
        <v>10</v>
      </c>
      <c r="Z3" t="s">
        <v>11</v>
      </c>
      <c r="AB3" t="s">
        <v>5</v>
      </c>
      <c r="AC3" t="s">
        <v>7</v>
      </c>
      <c r="AD3" t="s">
        <v>8</v>
      </c>
      <c r="AE3" t="s">
        <v>9</v>
      </c>
      <c r="AF3" t="s">
        <v>10</v>
      </c>
      <c r="AG3" t="s">
        <v>11</v>
      </c>
    </row>
    <row r="4" spans="1:33" ht="12.75">
      <c r="A4" s="2" t="str">
        <f>'- A -'!B6</f>
        <v>Luis Martín</v>
      </c>
      <c r="B4" s="1">
        <f>IF('- A -'!C6&lt;&gt;"",'- A -'!C6,"")</f>
        <v>3</v>
      </c>
      <c r="C4" s="1" t="str">
        <f>'- A -'!D6</f>
        <v>-</v>
      </c>
      <c r="D4" s="1">
        <f>IF('- A -'!E6&lt;&gt;"",'- A -'!E6,"")</f>
        <v>0</v>
      </c>
      <c r="E4" s="3" t="str">
        <f>'- A -'!F6</f>
        <v>Miguel Rodríguez</v>
      </c>
      <c r="F4" s="1">
        <f>COUNTBLANK('- A -'!C6:'- A -'!E6)</f>
        <v>0</v>
      </c>
      <c r="G4">
        <f aca="true" t="shared" si="0" ref="G4:G9">IF(AND(F4=0,OR($A4=$G$2,$E4=$G$2)),1,0)</f>
        <v>1</v>
      </c>
      <c r="H4">
        <f aca="true" t="shared" si="1" ref="H4:H9">IF(AND(F4=0,OR(AND($A4=$G$2,$B4&gt;$D4),AND($E4=$G$2,$D4&gt;$B4))),1,0)</f>
        <v>1</v>
      </c>
      <c r="I4">
        <f aca="true" t="shared" si="2" ref="I4:I9">IF(AND(F4=0,G4=1,$B4=$D4),1,0)</f>
        <v>0</v>
      </c>
      <c r="J4">
        <f aca="true" t="shared" si="3" ref="J4:J9">IF(AND(F4=0,OR(AND($A4=$G$2,$B4&lt;$D4),AND($E4=$G$2,$D4&lt;$B4))),1,0)</f>
        <v>0</v>
      </c>
      <c r="K4">
        <f aca="true" t="shared" si="4" ref="K4:K9">IF(F4&gt;0,0,IF($A4=$G$2,$B4,IF($E4=$G$2,$D4,0)))</f>
        <v>3</v>
      </c>
      <c r="L4">
        <f aca="true" t="shared" si="5" ref="L4:L9">IF(F4&gt;0,0,IF($A4=$G$2,$D4,IF($E4=$G$2,$B4,0)))</f>
        <v>0</v>
      </c>
      <c r="N4">
        <f aca="true" t="shared" si="6" ref="N4:N9">IF(AND(F4=0,OR($A4=$N$2,$E4=$N$2)),1,0)</f>
        <v>1</v>
      </c>
      <c r="O4">
        <f aca="true" t="shared" si="7" ref="O4:O9">IF(AND(F4=0,OR(AND($A4=$N$2,$B4&gt;$D4),AND($E4=$N$2,$D4&gt;$B4))),1,0)</f>
        <v>0</v>
      </c>
      <c r="P4">
        <f aca="true" t="shared" si="8" ref="P4:P9">IF(AND(F4=0,N4=1,$B4=$D4),1,0)</f>
        <v>0</v>
      </c>
      <c r="Q4">
        <f aca="true" t="shared" si="9" ref="Q4:Q9">IF(AND(F4=0,OR(AND($A4=$N$2,$B4&lt;$D4),AND($E4=$N$2,$D4&lt;$B4))),1,0)</f>
        <v>1</v>
      </c>
      <c r="R4">
        <f aca="true" t="shared" si="10" ref="R4:R9">IF(F4&gt;0,0,IF($A4=$N$2,$B4,IF($E4=$N$2,$D4,0)))</f>
        <v>0</v>
      </c>
      <c r="S4">
        <f aca="true" t="shared" si="11" ref="S4:S9">IF(F4&gt;0,0,IF($A4=$N$2,$D4,IF($E4=$N$2,$B4,0)))</f>
        <v>3</v>
      </c>
      <c r="U4">
        <f aca="true" t="shared" si="12" ref="U4:U9">IF(AND(F4=0,OR($A4=$U$2,$E4=$U$2)),1,0)</f>
        <v>0</v>
      </c>
      <c r="V4">
        <f aca="true" t="shared" si="13" ref="V4:V9">IF(AND(F4=0,OR(AND($A4=$U$2,$B4&gt;$D4),AND($E4=$U$2,$D4&gt;$B4))),1,0)</f>
        <v>0</v>
      </c>
      <c r="W4">
        <f aca="true" t="shared" si="14" ref="W4:W9">IF(AND(F4=0,U4=1,$B4=$D4),1,0)</f>
        <v>0</v>
      </c>
      <c r="X4">
        <f aca="true" t="shared" si="15" ref="X4:X9">IF(AND(F4=0,OR(AND($A4=$U$2,$B4&lt;$D4),AND($E4=$U$2,$D4&lt;$B4))),1,0)</f>
        <v>0</v>
      </c>
      <c r="Y4">
        <f aca="true" t="shared" si="16" ref="Y4:Y9">IF(F4&gt;0,0,IF($A4=$U$2,$B4,IF($E4=$U$2,$D4,0)))</f>
        <v>0</v>
      </c>
      <c r="Z4">
        <f aca="true" t="shared" si="17" ref="Z4:Z9">IF(F4&gt;0,0,IF($A4=$U$2,$D4,IF($E4=$U$2,$B4,0)))</f>
        <v>0</v>
      </c>
      <c r="AB4">
        <f aca="true" t="shared" si="18" ref="AB4:AB9">IF(AND(F4=0,OR($A4=$AB$2,$E4=$AB$2)),1,0)</f>
        <v>0</v>
      </c>
      <c r="AC4">
        <f aca="true" t="shared" si="19" ref="AC4:AC9">IF(AND(F4=0,OR(AND($A4=$AB$2,$B4&gt;$D4),AND($E4=$AB$2,$D4&gt;$B4))),1,0)</f>
        <v>0</v>
      </c>
      <c r="AD4">
        <f aca="true" t="shared" si="20" ref="AD4:AD9">IF(AND(F4=0,AB4=1,$B4=$D4),1,0)</f>
        <v>0</v>
      </c>
      <c r="AE4">
        <f aca="true" t="shared" si="21" ref="AE4:AE9">IF(AND(F4=0,OR(AND($A4=$AB$2,$B4&lt;$D4),AND($E4=$AB$2,$D4&lt;$B4))),1,0)</f>
        <v>0</v>
      </c>
      <c r="AF4">
        <f aca="true" t="shared" si="22" ref="AF4:AF9">IF(F4&gt;0,0,IF($A4=$AB$2,$B4,IF($E4=$AB$2,$D4,0)))</f>
        <v>0</v>
      </c>
      <c r="AG4">
        <f aca="true" t="shared" si="23" ref="AG4:AG9">IF(F4&gt;0,0,IF($A4=$AB$2,$D4,IF($E4=$AB$2,$B4,0)))</f>
        <v>0</v>
      </c>
    </row>
    <row r="5" spans="1:33" ht="12.75">
      <c r="A5" s="2" t="str">
        <f>'- A -'!B7</f>
        <v>David Rodríguez</v>
      </c>
      <c r="B5" s="1">
        <f>IF('- A -'!C7&lt;&gt;"",'- A -'!C7,"")</f>
        <v>0</v>
      </c>
      <c r="C5" s="1" t="str">
        <f>'- A -'!D7</f>
        <v>-</v>
      </c>
      <c r="D5" s="1">
        <f>IF('- A -'!E7&lt;&gt;"",'- A -'!E7,"")</f>
        <v>3</v>
      </c>
      <c r="E5" s="3" t="str">
        <f>'- A -'!F7</f>
        <v>Rayco Reyes</v>
      </c>
      <c r="F5" s="1">
        <f>COUNTBLANK('- A -'!C7:'- A -'!E7)</f>
        <v>0</v>
      </c>
      <c r="G5">
        <f t="shared" si="0"/>
        <v>0</v>
      </c>
      <c r="H5">
        <f t="shared" si="1"/>
        <v>0</v>
      </c>
      <c r="I5">
        <f t="shared" si="2"/>
        <v>0</v>
      </c>
      <c r="J5">
        <f t="shared" si="3"/>
        <v>0</v>
      </c>
      <c r="K5">
        <f t="shared" si="4"/>
        <v>0</v>
      </c>
      <c r="L5">
        <f t="shared" si="5"/>
        <v>0</v>
      </c>
      <c r="N5">
        <f t="shared" si="6"/>
        <v>0</v>
      </c>
      <c r="O5">
        <f t="shared" si="7"/>
        <v>0</v>
      </c>
      <c r="P5">
        <f t="shared" si="8"/>
        <v>0</v>
      </c>
      <c r="Q5">
        <f t="shared" si="9"/>
        <v>0</v>
      </c>
      <c r="R5">
        <f t="shared" si="10"/>
        <v>0</v>
      </c>
      <c r="S5">
        <f t="shared" si="11"/>
        <v>0</v>
      </c>
      <c r="U5">
        <f t="shared" si="12"/>
        <v>1</v>
      </c>
      <c r="V5">
        <f t="shared" si="13"/>
        <v>0</v>
      </c>
      <c r="W5">
        <f t="shared" si="14"/>
        <v>0</v>
      </c>
      <c r="X5">
        <f t="shared" si="15"/>
        <v>1</v>
      </c>
      <c r="Y5">
        <f t="shared" si="16"/>
        <v>0</v>
      </c>
      <c r="Z5">
        <f t="shared" si="17"/>
        <v>3</v>
      </c>
      <c r="AB5">
        <f t="shared" si="18"/>
        <v>1</v>
      </c>
      <c r="AC5">
        <f t="shared" si="19"/>
        <v>1</v>
      </c>
      <c r="AD5">
        <f t="shared" si="20"/>
        <v>0</v>
      </c>
      <c r="AE5">
        <f t="shared" si="21"/>
        <v>0</v>
      </c>
      <c r="AF5">
        <f t="shared" si="22"/>
        <v>3</v>
      </c>
      <c r="AG5">
        <f t="shared" si="23"/>
        <v>0</v>
      </c>
    </row>
    <row r="6" spans="1:33" ht="12.75">
      <c r="A6" s="2" t="str">
        <f>'- A -'!B8</f>
        <v>Luis Martín</v>
      </c>
      <c r="B6" s="1">
        <f>IF('- A -'!C8&lt;&gt;"",'- A -'!C8,"")</f>
        <v>3</v>
      </c>
      <c r="C6" s="1" t="str">
        <f>'- A -'!D8</f>
        <v>-</v>
      </c>
      <c r="D6" s="1">
        <f>IF('- A -'!E8&lt;&gt;"",'- A -'!E8,"")</f>
        <v>0</v>
      </c>
      <c r="E6" s="3" t="str">
        <f>'- A -'!F8</f>
        <v>David Rodríguez</v>
      </c>
      <c r="F6" s="1">
        <f>COUNTBLANK('- A -'!C8:'- A -'!E8)</f>
        <v>0</v>
      </c>
      <c r="G6">
        <f t="shared" si="0"/>
        <v>1</v>
      </c>
      <c r="H6">
        <f t="shared" si="1"/>
        <v>1</v>
      </c>
      <c r="I6">
        <f t="shared" si="2"/>
        <v>0</v>
      </c>
      <c r="J6">
        <f t="shared" si="3"/>
        <v>0</v>
      </c>
      <c r="K6">
        <f t="shared" si="4"/>
        <v>3</v>
      </c>
      <c r="L6">
        <f t="shared" si="5"/>
        <v>0</v>
      </c>
      <c r="N6">
        <f t="shared" si="6"/>
        <v>0</v>
      </c>
      <c r="O6">
        <f t="shared" si="7"/>
        <v>0</v>
      </c>
      <c r="P6">
        <f t="shared" si="8"/>
        <v>0</v>
      </c>
      <c r="Q6">
        <f t="shared" si="9"/>
        <v>0</v>
      </c>
      <c r="R6">
        <f t="shared" si="10"/>
        <v>0</v>
      </c>
      <c r="S6">
        <f t="shared" si="11"/>
        <v>0</v>
      </c>
      <c r="U6">
        <f t="shared" si="12"/>
        <v>1</v>
      </c>
      <c r="V6">
        <f t="shared" si="13"/>
        <v>0</v>
      </c>
      <c r="W6">
        <f t="shared" si="14"/>
        <v>0</v>
      </c>
      <c r="X6">
        <f t="shared" si="15"/>
        <v>1</v>
      </c>
      <c r="Y6">
        <f t="shared" si="16"/>
        <v>0</v>
      </c>
      <c r="Z6">
        <f t="shared" si="17"/>
        <v>3</v>
      </c>
      <c r="AB6">
        <f t="shared" si="18"/>
        <v>0</v>
      </c>
      <c r="AC6">
        <f t="shared" si="19"/>
        <v>0</v>
      </c>
      <c r="AD6">
        <f t="shared" si="20"/>
        <v>0</v>
      </c>
      <c r="AE6">
        <f t="shared" si="21"/>
        <v>0</v>
      </c>
      <c r="AF6">
        <f t="shared" si="22"/>
        <v>0</v>
      </c>
      <c r="AG6">
        <f t="shared" si="23"/>
        <v>0</v>
      </c>
    </row>
    <row r="7" spans="1:33" ht="12.75">
      <c r="A7" s="2" t="str">
        <f>'- A -'!B9</f>
        <v>Rayco Reyes</v>
      </c>
      <c r="B7" s="1">
        <f>IF('- A -'!C9&lt;&gt;"",'- A -'!C9,"")</f>
        <v>3</v>
      </c>
      <c r="C7" s="1" t="str">
        <f>'- A -'!D9</f>
        <v>-</v>
      </c>
      <c r="D7" s="1">
        <f>IF('- A -'!E9&lt;&gt;"",'- A -'!E9,"")</f>
        <v>1</v>
      </c>
      <c r="E7" s="3" t="str">
        <f>'- A -'!F9</f>
        <v>Miguel Rodríguez</v>
      </c>
      <c r="F7" s="1">
        <f>COUNTBLANK('- A -'!C9:'- A -'!E9)</f>
        <v>0</v>
      </c>
      <c r="G7">
        <f t="shared" si="0"/>
        <v>0</v>
      </c>
      <c r="H7">
        <f t="shared" si="1"/>
        <v>0</v>
      </c>
      <c r="I7">
        <f t="shared" si="2"/>
        <v>0</v>
      </c>
      <c r="J7">
        <f t="shared" si="3"/>
        <v>0</v>
      </c>
      <c r="K7">
        <f t="shared" si="4"/>
        <v>0</v>
      </c>
      <c r="L7">
        <f t="shared" si="5"/>
        <v>0</v>
      </c>
      <c r="N7">
        <f t="shared" si="6"/>
        <v>1</v>
      </c>
      <c r="O7">
        <f t="shared" si="7"/>
        <v>0</v>
      </c>
      <c r="P7">
        <f t="shared" si="8"/>
        <v>0</v>
      </c>
      <c r="Q7">
        <f t="shared" si="9"/>
        <v>1</v>
      </c>
      <c r="R7">
        <f t="shared" si="10"/>
        <v>1</v>
      </c>
      <c r="S7">
        <f t="shared" si="11"/>
        <v>3</v>
      </c>
      <c r="U7">
        <f t="shared" si="12"/>
        <v>0</v>
      </c>
      <c r="V7">
        <f t="shared" si="13"/>
        <v>0</v>
      </c>
      <c r="W7">
        <f t="shared" si="14"/>
        <v>0</v>
      </c>
      <c r="X7">
        <f t="shared" si="15"/>
        <v>0</v>
      </c>
      <c r="Y7">
        <f t="shared" si="16"/>
        <v>0</v>
      </c>
      <c r="Z7">
        <f t="shared" si="17"/>
        <v>0</v>
      </c>
      <c r="AB7">
        <f t="shared" si="18"/>
        <v>1</v>
      </c>
      <c r="AC7">
        <f t="shared" si="19"/>
        <v>1</v>
      </c>
      <c r="AD7">
        <f t="shared" si="20"/>
        <v>0</v>
      </c>
      <c r="AE7">
        <f t="shared" si="21"/>
        <v>0</v>
      </c>
      <c r="AF7">
        <f t="shared" si="22"/>
        <v>3</v>
      </c>
      <c r="AG7">
        <f t="shared" si="23"/>
        <v>1</v>
      </c>
    </row>
    <row r="8" spans="1:33" ht="12.75">
      <c r="A8" s="2" t="str">
        <f>'- A -'!B10</f>
        <v>Miguel Rodríguez</v>
      </c>
      <c r="B8" s="1">
        <f>IF('- A -'!C10&lt;&gt;"",'- A -'!C10,"")</f>
        <v>3</v>
      </c>
      <c r="C8" s="1" t="str">
        <f>'- A -'!D10</f>
        <v>-</v>
      </c>
      <c r="D8" s="1">
        <f>IF('- A -'!E10&lt;&gt;"",'- A -'!E10,"")</f>
        <v>0</v>
      </c>
      <c r="E8" s="3" t="str">
        <f>'- A -'!F10</f>
        <v>David Rodríguez</v>
      </c>
      <c r="F8" s="1">
        <f>COUNTBLANK('- A -'!C10:'- A -'!E10)</f>
        <v>0</v>
      </c>
      <c r="G8">
        <f t="shared" si="0"/>
        <v>0</v>
      </c>
      <c r="H8">
        <f t="shared" si="1"/>
        <v>0</v>
      </c>
      <c r="I8">
        <f t="shared" si="2"/>
        <v>0</v>
      </c>
      <c r="J8">
        <f t="shared" si="3"/>
        <v>0</v>
      </c>
      <c r="K8">
        <f t="shared" si="4"/>
        <v>0</v>
      </c>
      <c r="L8">
        <f t="shared" si="5"/>
        <v>0</v>
      </c>
      <c r="N8">
        <f t="shared" si="6"/>
        <v>1</v>
      </c>
      <c r="O8">
        <f t="shared" si="7"/>
        <v>1</v>
      </c>
      <c r="P8">
        <f t="shared" si="8"/>
        <v>0</v>
      </c>
      <c r="Q8">
        <f t="shared" si="9"/>
        <v>0</v>
      </c>
      <c r="R8">
        <f t="shared" si="10"/>
        <v>3</v>
      </c>
      <c r="S8">
        <f t="shared" si="11"/>
        <v>0</v>
      </c>
      <c r="U8">
        <f t="shared" si="12"/>
        <v>1</v>
      </c>
      <c r="V8">
        <f t="shared" si="13"/>
        <v>0</v>
      </c>
      <c r="W8">
        <f t="shared" si="14"/>
        <v>0</v>
      </c>
      <c r="X8">
        <f t="shared" si="15"/>
        <v>1</v>
      </c>
      <c r="Y8">
        <f t="shared" si="16"/>
        <v>0</v>
      </c>
      <c r="Z8">
        <f t="shared" si="17"/>
        <v>3</v>
      </c>
      <c r="AB8">
        <f t="shared" si="18"/>
        <v>0</v>
      </c>
      <c r="AC8">
        <f t="shared" si="19"/>
        <v>0</v>
      </c>
      <c r="AD8">
        <f t="shared" si="20"/>
        <v>0</v>
      </c>
      <c r="AE8">
        <f t="shared" si="21"/>
        <v>0</v>
      </c>
      <c r="AF8">
        <f t="shared" si="22"/>
        <v>0</v>
      </c>
      <c r="AG8">
        <f t="shared" si="23"/>
        <v>0</v>
      </c>
    </row>
    <row r="9" spans="1:33" ht="12.75">
      <c r="A9" s="2" t="str">
        <f>'- A -'!B11</f>
        <v>Rayco Reyes</v>
      </c>
      <c r="B9" s="1">
        <f>IF('- A -'!C11&lt;&gt;"",'- A -'!C11,"")</f>
        <v>0</v>
      </c>
      <c r="C9" s="1" t="str">
        <f>'- A -'!D11</f>
        <v>-</v>
      </c>
      <c r="D9" s="1">
        <f>IF('- A -'!E11&lt;&gt;"",'- A -'!E11,"")</f>
        <v>3</v>
      </c>
      <c r="E9" s="3" t="str">
        <f>'- A -'!F11</f>
        <v>Luis Martín</v>
      </c>
      <c r="F9" s="1">
        <f>COUNTBLANK('- A -'!C11:'- A -'!E11)</f>
        <v>0</v>
      </c>
      <c r="G9">
        <f t="shared" si="0"/>
        <v>1</v>
      </c>
      <c r="H9">
        <f t="shared" si="1"/>
        <v>1</v>
      </c>
      <c r="I9">
        <f t="shared" si="2"/>
        <v>0</v>
      </c>
      <c r="J9">
        <f t="shared" si="3"/>
        <v>0</v>
      </c>
      <c r="K9">
        <f t="shared" si="4"/>
        <v>3</v>
      </c>
      <c r="L9">
        <f t="shared" si="5"/>
        <v>0</v>
      </c>
      <c r="N9">
        <f t="shared" si="6"/>
        <v>0</v>
      </c>
      <c r="O9">
        <f t="shared" si="7"/>
        <v>0</v>
      </c>
      <c r="P9">
        <f t="shared" si="8"/>
        <v>0</v>
      </c>
      <c r="Q9">
        <f t="shared" si="9"/>
        <v>0</v>
      </c>
      <c r="R9">
        <f t="shared" si="10"/>
        <v>0</v>
      </c>
      <c r="S9">
        <f t="shared" si="11"/>
        <v>0</v>
      </c>
      <c r="U9">
        <f t="shared" si="12"/>
        <v>0</v>
      </c>
      <c r="V9">
        <f t="shared" si="13"/>
        <v>0</v>
      </c>
      <c r="W9">
        <f t="shared" si="14"/>
        <v>0</v>
      </c>
      <c r="X9">
        <f t="shared" si="15"/>
        <v>0</v>
      </c>
      <c r="Y9">
        <f t="shared" si="16"/>
        <v>0</v>
      </c>
      <c r="Z9">
        <f t="shared" si="17"/>
        <v>0</v>
      </c>
      <c r="AB9">
        <f t="shared" si="18"/>
        <v>1</v>
      </c>
      <c r="AC9">
        <f t="shared" si="19"/>
        <v>0</v>
      </c>
      <c r="AD9">
        <f t="shared" si="20"/>
        <v>0</v>
      </c>
      <c r="AE9">
        <f t="shared" si="21"/>
        <v>1</v>
      </c>
      <c r="AF9">
        <f t="shared" si="22"/>
        <v>0</v>
      </c>
      <c r="AG9">
        <f t="shared" si="23"/>
        <v>3</v>
      </c>
    </row>
    <row r="10" spans="7:34" ht="12.75">
      <c r="G10">
        <f aca="true" t="shared" si="24" ref="G10:L10">SUM(G4:G9)</f>
        <v>3</v>
      </c>
      <c r="H10">
        <f t="shared" si="24"/>
        <v>3</v>
      </c>
      <c r="I10">
        <f t="shared" si="24"/>
        <v>0</v>
      </c>
      <c r="J10">
        <f t="shared" si="24"/>
        <v>0</v>
      </c>
      <c r="K10">
        <f t="shared" si="24"/>
        <v>9</v>
      </c>
      <c r="L10">
        <f t="shared" si="24"/>
        <v>0</v>
      </c>
      <c r="M10">
        <f>H10*3+I10</f>
        <v>9</v>
      </c>
      <c r="N10">
        <f aca="true" t="shared" si="25" ref="N10:S10">SUM(N4:N9)</f>
        <v>3</v>
      </c>
      <c r="O10">
        <f t="shared" si="25"/>
        <v>1</v>
      </c>
      <c r="P10">
        <f t="shared" si="25"/>
        <v>0</v>
      </c>
      <c r="Q10">
        <f t="shared" si="25"/>
        <v>2</v>
      </c>
      <c r="R10">
        <f t="shared" si="25"/>
        <v>4</v>
      </c>
      <c r="S10">
        <f t="shared" si="25"/>
        <v>6</v>
      </c>
      <c r="T10">
        <f>O10*3+P10</f>
        <v>3</v>
      </c>
      <c r="U10">
        <f aca="true" t="shared" si="26" ref="U10:Z10">SUM(U4:U9)</f>
        <v>3</v>
      </c>
      <c r="V10">
        <f t="shared" si="26"/>
        <v>0</v>
      </c>
      <c r="W10">
        <f t="shared" si="26"/>
        <v>0</v>
      </c>
      <c r="X10">
        <f t="shared" si="26"/>
        <v>3</v>
      </c>
      <c r="Y10">
        <f t="shared" si="26"/>
        <v>0</v>
      </c>
      <c r="Z10">
        <f t="shared" si="26"/>
        <v>9</v>
      </c>
      <c r="AA10">
        <f>V10*3+W10</f>
        <v>0</v>
      </c>
      <c r="AB10">
        <f aca="true" t="shared" si="27" ref="AB10:AG10">SUM(AB4:AB9)</f>
        <v>3</v>
      </c>
      <c r="AC10">
        <f t="shared" si="27"/>
        <v>2</v>
      </c>
      <c r="AD10">
        <f t="shared" si="27"/>
        <v>0</v>
      </c>
      <c r="AE10">
        <f t="shared" si="27"/>
        <v>1</v>
      </c>
      <c r="AF10">
        <f t="shared" si="27"/>
        <v>6</v>
      </c>
      <c r="AG10">
        <f t="shared" si="27"/>
        <v>4</v>
      </c>
      <c r="AH10">
        <f>AC10*3+AD10</f>
        <v>6</v>
      </c>
    </row>
    <row r="14" ht="12.75">
      <c r="F14" t="s">
        <v>27</v>
      </c>
    </row>
    <row r="15" spans="7:35" ht="12.75">
      <c r="G15" t="s">
        <v>5</v>
      </c>
      <c r="H15" t="s">
        <v>7</v>
      </c>
      <c r="I15" t="s">
        <v>8</v>
      </c>
      <c r="J15" t="s">
        <v>9</v>
      </c>
      <c r="K15" t="s">
        <v>10</v>
      </c>
      <c r="L15" t="s">
        <v>11</v>
      </c>
      <c r="M15" t="s">
        <v>6</v>
      </c>
      <c r="O15" t="s">
        <v>12</v>
      </c>
      <c r="S15" t="s">
        <v>13</v>
      </c>
      <c r="W15" t="s">
        <v>14</v>
      </c>
      <c r="AA15" t="s">
        <v>15</v>
      </c>
      <c r="AE15" t="s">
        <v>16</v>
      </c>
      <c r="AI15" t="s">
        <v>17</v>
      </c>
    </row>
    <row r="16" spans="6:36" ht="12.75">
      <c r="F16" t="str">
        <f>G2</f>
        <v>Luis Martín</v>
      </c>
      <c r="G16">
        <f aca="true" t="shared" si="28" ref="G16:M16">G10</f>
        <v>3</v>
      </c>
      <c r="H16">
        <f t="shared" si="28"/>
        <v>3</v>
      </c>
      <c r="I16">
        <f t="shared" si="28"/>
        <v>0</v>
      </c>
      <c r="J16">
        <f t="shared" si="28"/>
        <v>0</v>
      </c>
      <c r="K16">
        <f t="shared" si="28"/>
        <v>9</v>
      </c>
      <c r="L16">
        <f t="shared" si="28"/>
        <v>0</v>
      </c>
      <c r="M16">
        <f t="shared" si="28"/>
        <v>9</v>
      </c>
      <c r="O16" t="str">
        <f>IF($M16&gt;=$M17,$F16,$F17)</f>
        <v>Luis Martín</v>
      </c>
      <c r="P16">
        <f>VLOOKUP(O16,$F$16:$M$25,8,FALSE)</f>
        <v>9</v>
      </c>
      <c r="S16" t="str">
        <f>IF($P16&gt;=$P18,$O16,$O18)</f>
        <v>Luis Martín</v>
      </c>
      <c r="T16">
        <f>VLOOKUP(S16,$O$16:$P$25,2,FALSE)</f>
        <v>9</v>
      </c>
      <c r="W16" t="str">
        <f>IF($T16&gt;=$T19,$S16,$S19)</f>
        <v>Luis Martín</v>
      </c>
      <c r="X16">
        <f>VLOOKUP(W16,$S$16:$T$25,2,FALSE)</f>
        <v>9</v>
      </c>
      <c r="AA16" t="str">
        <f>W16</f>
        <v>Luis Martín</v>
      </c>
      <c r="AB16">
        <f>VLOOKUP(AA16,W16:X25,2,FALSE)</f>
        <v>9</v>
      </c>
      <c r="AE16" t="str">
        <f>AA16</f>
        <v>Luis Martín</v>
      </c>
      <c r="AF16">
        <f>VLOOKUP(AE16,AA16:AB25,2,FALSE)</f>
        <v>9</v>
      </c>
      <c r="AI16" t="str">
        <f>AE16</f>
        <v>Luis Martín</v>
      </c>
      <c r="AJ16">
        <f>VLOOKUP(AI16,AE16:AF25,2,FALSE)</f>
        <v>9</v>
      </c>
    </row>
    <row r="17" spans="6:36" ht="12.75">
      <c r="F17" t="str">
        <f>N2</f>
        <v>Miguel Rodríguez</v>
      </c>
      <c r="G17">
        <f aca="true" t="shared" si="29" ref="G17:L17">N10</f>
        <v>3</v>
      </c>
      <c r="H17">
        <f t="shared" si="29"/>
        <v>1</v>
      </c>
      <c r="I17">
        <f t="shared" si="29"/>
        <v>0</v>
      </c>
      <c r="J17">
        <f t="shared" si="29"/>
        <v>2</v>
      </c>
      <c r="K17">
        <f t="shared" si="29"/>
        <v>4</v>
      </c>
      <c r="L17">
        <f t="shared" si="29"/>
        <v>6</v>
      </c>
      <c r="M17">
        <f>T10</f>
        <v>3</v>
      </c>
      <c r="O17" t="str">
        <f>IF($M17&lt;=$M16,$F17,$F16)</f>
        <v>Miguel Rodríguez</v>
      </c>
      <c r="P17">
        <f>VLOOKUP(O17,$F$16:$M$25,8,FALSE)</f>
        <v>3</v>
      </c>
      <c r="S17" t="str">
        <f>O17</f>
        <v>Miguel Rodríguez</v>
      </c>
      <c r="T17">
        <f>VLOOKUP(S17,$O$16:$P$25,2,FALSE)</f>
        <v>3</v>
      </c>
      <c r="W17" t="str">
        <f>S17</f>
        <v>Miguel Rodríguez</v>
      </c>
      <c r="X17">
        <f>VLOOKUP(W17,$S$16:$T$25,2,FALSE)</f>
        <v>3</v>
      </c>
      <c r="AA17" t="str">
        <f>IF(X17&gt;=X18,W17,W18)</f>
        <v>Miguel Rodríguez</v>
      </c>
      <c r="AB17">
        <f>VLOOKUP(AA17,W16:X25,2,FALSE)</f>
        <v>3</v>
      </c>
      <c r="AE17" t="str">
        <f>IF(AB17&gt;=AB19,AA17,AA19)</f>
        <v>Rayco Reyes</v>
      </c>
      <c r="AF17">
        <f>VLOOKUP(AE17,AA16:AB25,2,FALSE)</f>
        <v>6</v>
      </c>
      <c r="AI17" t="str">
        <f>AE17</f>
        <v>Rayco Reyes</v>
      </c>
      <c r="AJ17">
        <f>VLOOKUP(AI17,AE16:AF25,2,FALSE)</f>
        <v>6</v>
      </c>
    </row>
    <row r="18" spans="6:36" ht="12.75">
      <c r="F18" t="str">
        <f>U2</f>
        <v>David Rodríguez</v>
      </c>
      <c r="G18">
        <f aca="true" t="shared" si="30" ref="G18:M18">U10</f>
        <v>3</v>
      </c>
      <c r="H18">
        <f t="shared" si="30"/>
        <v>0</v>
      </c>
      <c r="I18">
        <f t="shared" si="30"/>
        <v>0</v>
      </c>
      <c r="J18">
        <f t="shared" si="30"/>
        <v>3</v>
      </c>
      <c r="K18">
        <f t="shared" si="30"/>
        <v>0</v>
      </c>
      <c r="L18">
        <f t="shared" si="30"/>
        <v>9</v>
      </c>
      <c r="M18">
        <f t="shared" si="30"/>
        <v>0</v>
      </c>
      <c r="O18" t="str">
        <f>F18</f>
        <v>David Rodríguez</v>
      </c>
      <c r="P18">
        <f>VLOOKUP(O18,$F$16:$M$25,8,FALSE)</f>
        <v>0</v>
      </c>
      <c r="S18" t="str">
        <f>IF($P18&lt;=$P16,$O18,$O16)</f>
        <v>David Rodríguez</v>
      </c>
      <c r="T18">
        <f>VLOOKUP(S18,$O$16:$P$25,2,FALSE)</f>
        <v>0</v>
      </c>
      <c r="W18" t="str">
        <f>S18</f>
        <v>David Rodríguez</v>
      </c>
      <c r="X18">
        <f>VLOOKUP(W18,$S$16:$T$25,2,FALSE)</f>
        <v>0</v>
      </c>
      <c r="AA18" t="str">
        <f>IF(X18&lt;=X17,W18,W17)</f>
        <v>David Rodríguez</v>
      </c>
      <c r="AB18">
        <f>VLOOKUP(AA18,W16:X25,2,FALSE)</f>
        <v>0</v>
      </c>
      <c r="AE18" t="str">
        <f>AA18</f>
        <v>David Rodríguez</v>
      </c>
      <c r="AF18">
        <f>VLOOKUP(AE18,AA16:AB25,2,FALSE)</f>
        <v>0</v>
      </c>
      <c r="AI18" t="str">
        <f>IF(AF18&gt;=AF19,AE18,AE19)</f>
        <v>Miguel Rodríguez</v>
      </c>
      <c r="AJ18">
        <f>VLOOKUP(AI18,AE16:AF25,2,FALSE)</f>
        <v>3</v>
      </c>
    </row>
    <row r="19" spans="6:36" ht="12.75">
      <c r="F19" t="str">
        <f>AB2</f>
        <v>Rayco Reyes</v>
      </c>
      <c r="G19">
        <f aca="true" t="shared" si="31" ref="G19:M19">AB10</f>
        <v>3</v>
      </c>
      <c r="H19">
        <f t="shared" si="31"/>
        <v>2</v>
      </c>
      <c r="I19">
        <f t="shared" si="31"/>
        <v>0</v>
      </c>
      <c r="J19">
        <f t="shared" si="31"/>
        <v>1</v>
      </c>
      <c r="K19">
        <f t="shared" si="31"/>
        <v>6</v>
      </c>
      <c r="L19">
        <f t="shared" si="31"/>
        <v>4</v>
      </c>
      <c r="M19">
        <f t="shared" si="31"/>
        <v>6</v>
      </c>
      <c r="O19" t="str">
        <f>F19</f>
        <v>Rayco Reyes</v>
      </c>
      <c r="P19">
        <f>VLOOKUP(O19,$F$16:$M$25,8,FALSE)</f>
        <v>6</v>
      </c>
      <c r="S19" t="str">
        <f>O19</f>
        <v>Rayco Reyes</v>
      </c>
      <c r="T19">
        <f>VLOOKUP(S19,$O$16:$P$25,2,FALSE)</f>
        <v>6</v>
      </c>
      <c r="W19" t="str">
        <f>IF($T19&lt;=$T16,$S19,$S16)</f>
        <v>Rayco Reyes</v>
      </c>
      <c r="X19">
        <f>VLOOKUP(W19,$S$16:$T$25,2,FALSE)</f>
        <v>6</v>
      </c>
      <c r="AA19" t="str">
        <f>W19</f>
        <v>Rayco Reyes</v>
      </c>
      <c r="AB19">
        <f>VLOOKUP(AA19,W16:X25,2,FALSE)</f>
        <v>6</v>
      </c>
      <c r="AE19" t="str">
        <f>IF(AB19&lt;=AB17,AA19,AA17)</f>
        <v>Miguel Rodríguez</v>
      </c>
      <c r="AF19">
        <f>VLOOKUP(AE19,AA16:AB25,2,FALSE)</f>
        <v>3</v>
      </c>
      <c r="AI19" t="str">
        <f>IF(AF19&lt;=AF18,AE19,AE18)</f>
        <v>David Rodríguez</v>
      </c>
      <c r="AJ19">
        <f>VLOOKUP(AI19,AE16:AF25,2,FALSE)</f>
        <v>0</v>
      </c>
    </row>
    <row r="28" spans="6:37" ht="12.75">
      <c r="F28" t="str">
        <f>AI16</f>
        <v>Luis Martín</v>
      </c>
      <c r="J28">
        <f>AJ16</f>
        <v>9</v>
      </c>
      <c r="K28">
        <f>VLOOKUP(AI16,$F$16:$M$25,6,FALSE)</f>
        <v>9</v>
      </c>
      <c r="L28">
        <f>VLOOKUP(AI16,$F$16:$M$25,7,FALSE)</f>
        <v>0</v>
      </c>
      <c r="M28">
        <f>K28-L28</f>
        <v>9</v>
      </c>
      <c r="O28" t="str">
        <f>IF(AND($J28=$J29,$M29&gt;$M28),$F29,$F28)</f>
        <v>Luis Martín</v>
      </c>
      <c r="P28">
        <f>VLOOKUP(O28,$F$28:$M$37,5,FALSE)</f>
        <v>9</v>
      </c>
      <c r="Q28">
        <f>VLOOKUP(O28,$F$28:$M$37,8,FALSE)</f>
        <v>9</v>
      </c>
      <c r="S28" t="str">
        <f>IF(AND(P28=P30,Q30&gt;Q28),O30,O28)</f>
        <v>Luis Martín</v>
      </c>
      <c r="T28">
        <f>VLOOKUP(S28,$O$28:$Q$37,2,FALSE)</f>
        <v>9</v>
      </c>
      <c r="U28">
        <f>VLOOKUP(S28,$O$28:$Q$37,3,FALSE)</f>
        <v>9</v>
      </c>
      <c r="W28" t="str">
        <f>IF(AND(T28=T31,U31&gt;U28),S31,S28)</f>
        <v>Luis Martín</v>
      </c>
      <c r="X28">
        <f>VLOOKUP(W28,$S$28:$U$37,2,FALSE)</f>
        <v>9</v>
      </c>
      <c r="Y28">
        <f>VLOOKUP(W28,$S$28:$U$37,3,FALSE)</f>
        <v>9</v>
      </c>
      <c r="AA28" t="str">
        <f>W28</f>
        <v>Luis Martín</v>
      </c>
      <c r="AB28">
        <f>VLOOKUP(AA28,W28:Y37,2,FALSE)</f>
        <v>9</v>
      </c>
      <c r="AC28">
        <f>VLOOKUP(AA28,W28:Y37,3,FALSE)</f>
        <v>9</v>
      </c>
      <c r="AE28" t="str">
        <f>AA28</f>
        <v>Luis Martín</v>
      </c>
      <c r="AF28">
        <f>VLOOKUP(AE28,AA28:AC37,2,FALSE)</f>
        <v>9</v>
      </c>
      <c r="AG28">
        <f>VLOOKUP(AE28,AA28:AC37,3,FALSE)</f>
        <v>9</v>
      </c>
      <c r="AI28" t="str">
        <f>AE28</f>
        <v>Luis Martín</v>
      </c>
      <c r="AJ28">
        <f>VLOOKUP(AI28,AE28:AG37,2,FALSE)</f>
        <v>9</v>
      </c>
      <c r="AK28">
        <f>VLOOKUP(AI28,AE28:AG37,3,FALSE)</f>
        <v>9</v>
      </c>
    </row>
    <row r="29" spans="6:37" ht="12.75">
      <c r="F29" t="str">
        <f>AI17</f>
        <v>Rayco Reyes</v>
      </c>
      <c r="J29">
        <f>AJ17</f>
        <v>6</v>
      </c>
      <c r="K29">
        <f>VLOOKUP(AI17,$F$16:$M$25,6,FALSE)</f>
        <v>6</v>
      </c>
      <c r="L29">
        <f>VLOOKUP(AI17,$F$16:$M$25,7,FALSE)</f>
        <v>4</v>
      </c>
      <c r="M29">
        <f>K29-L29</f>
        <v>2</v>
      </c>
      <c r="O29" t="str">
        <f>IF(AND($J28=$J29,$M29&gt;$M28),$F28,$F29)</f>
        <v>Rayco Reyes</v>
      </c>
      <c r="P29">
        <f>VLOOKUP(O29,$F$28:$M$37,5,FALSE)</f>
        <v>6</v>
      </c>
      <c r="Q29">
        <f>VLOOKUP(O29,$F$28:$M$37,8,FALSE)</f>
        <v>2</v>
      </c>
      <c r="S29" t="str">
        <f>O29</f>
        <v>Rayco Reyes</v>
      </c>
      <c r="T29">
        <f>VLOOKUP(S29,$O$28:$Q$37,2,FALSE)</f>
        <v>6</v>
      </c>
      <c r="U29">
        <f>VLOOKUP(S29,$O$28:$Q$37,3,FALSE)</f>
        <v>2</v>
      </c>
      <c r="W29" t="str">
        <f>S29</f>
        <v>Rayco Reyes</v>
      </c>
      <c r="X29">
        <f>VLOOKUP(W29,$S$28:$U$37,2,FALSE)</f>
        <v>6</v>
      </c>
      <c r="Y29">
        <f>VLOOKUP(W29,$S$28:$U$37,3,FALSE)</f>
        <v>2</v>
      </c>
      <c r="AA29" t="str">
        <f>IF(AND(X29=X30,Y30&gt;Y29),W30,W29)</f>
        <v>Rayco Reyes</v>
      </c>
      <c r="AB29">
        <f>VLOOKUP(AA29,W28:Y37,2,FALSE)</f>
        <v>6</v>
      </c>
      <c r="AC29">
        <f>VLOOKUP(AA29,W28:Y37,3,FALSE)</f>
        <v>2</v>
      </c>
      <c r="AE29" t="str">
        <f>IF(AND(AB29=AB31,AC31&gt;AC29),AA31,AA29)</f>
        <v>Rayco Reyes</v>
      </c>
      <c r="AF29">
        <f>VLOOKUP(AE29,AA28:AC37,2,FALSE)</f>
        <v>6</v>
      </c>
      <c r="AG29">
        <f>VLOOKUP(AE29,AA28:AC37,3,FALSE)</f>
        <v>2</v>
      </c>
      <c r="AI29" t="str">
        <f>AE29</f>
        <v>Rayco Reyes</v>
      </c>
      <c r="AJ29">
        <f>VLOOKUP(AI29,AE28:AG37,2,FALSE)</f>
        <v>6</v>
      </c>
      <c r="AK29">
        <f>VLOOKUP(AI29,AE28:AG37,3,FALSE)</f>
        <v>2</v>
      </c>
    </row>
    <row r="30" spans="6:37" ht="12.75">
      <c r="F30" t="str">
        <f>AI18</f>
        <v>Miguel Rodríguez</v>
      </c>
      <c r="J30">
        <f>AJ18</f>
        <v>3</v>
      </c>
      <c r="K30">
        <f>VLOOKUP(AI18,$F$16:$M$25,6,FALSE)</f>
        <v>4</v>
      </c>
      <c r="L30">
        <f>VLOOKUP(AI18,$F$16:$M$25,7,FALSE)</f>
        <v>6</v>
      </c>
      <c r="M30">
        <f>K30-L30</f>
        <v>-2</v>
      </c>
      <c r="O30" t="str">
        <f>F30</f>
        <v>Miguel Rodríguez</v>
      </c>
      <c r="P30">
        <f>VLOOKUP(O30,$F$28:$M$37,5,FALSE)</f>
        <v>3</v>
      </c>
      <c r="Q30">
        <f>VLOOKUP(O30,$F$28:$M$37,8,FALSE)</f>
        <v>-2</v>
      </c>
      <c r="S30" t="str">
        <f>IF(AND($P28=P30,Q30&gt;Q28),O28,O30)</f>
        <v>Miguel Rodríguez</v>
      </c>
      <c r="T30">
        <f>VLOOKUP(S30,$O$28:$Q$37,2,FALSE)</f>
        <v>3</v>
      </c>
      <c r="U30">
        <f>VLOOKUP(S30,$O$28:$Q$37,3,FALSE)</f>
        <v>-2</v>
      </c>
      <c r="W30" t="str">
        <f>S30</f>
        <v>Miguel Rodríguez</v>
      </c>
      <c r="X30">
        <f>VLOOKUP(W30,$S$28:$U$37,2,FALSE)</f>
        <v>3</v>
      </c>
      <c r="Y30">
        <f>VLOOKUP(W30,$S$28:$U$37,3,FALSE)</f>
        <v>-2</v>
      </c>
      <c r="AA30" t="str">
        <f>IF(AND(X29=X30,Y30&gt;Y29),W29,W30)</f>
        <v>Miguel Rodríguez</v>
      </c>
      <c r="AB30">
        <f>VLOOKUP(AA30,W28:Y37,2,FALSE)</f>
        <v>3</v>
      </c>
      <c r="AC30">
        <f>VLOOKUP(AA30,W28:Y37,3,FALSE)</f>
        <v>-2</v>
      </c>
      <c r="AE30" t="str">
        <f>AA30</f>
        <v>Miguel Rodríguez</v>
      </c>
      <c r="AF30">
        <f>VLOOKUP(AE30,AA28:AC37,2,FALSE)</f>
        <v>3</v>
      </c>
      <c r="AG30">
        <f>VLOOKUP(AE30,AA28:AC37,3,FALSE)</f>
        <v>-2</v>
      </c>
      <c r="AI30" t="str">
        <f>IF(AND(AF30=AF31,AG31&gt;AG30),AE31,AE30)</f>
        <v>Miguel Rodríguez</v>
      </c>
      <c r="AJ30">
        <f>VLOOKUP(AI30,AE28:AG37,2,FALSE)</f>
        <v>3</v>
      </c>
      <c r="AK30">
        <f>VLOOKUP(AI30,AE28:AG37,3,FALSE)</f>
        <v>-2</v>
      </c>
    </row>
    <row r="31" spans="6:37" ht="12.75">
      <c r="F31" t="str">
        <f>AI19</f>
        <v>David Rodríguez</v>
      </c>
      <c r="J31">
        <f>AJ19</f>
        <v>0</v>
      </c>
      <c r="K31">
        <f>VLOOKUP(AI19,$F$16:$M$25,6,FALSE)</f>
        <v>0</v>
      </c>
      <c r="L31">
        <f>VLOOKUP(AI19,$F$16:$M$25,7,FALSE)</f>
        <v>9</v>
      </c>
      <c r="M31">
        <f>K31-L31</f>
        <v>-9</v>
      </c>
      <c r="O31" t="str">
        <f>F31</f>
        <v>David Rodríguez</v>
      </c>
      <c r="P31">
        <f>VLOOKUP(O31,$F$28:$M$37,5,FALSE)</f>
        <v>0</v>
      </c>
      <c r="Q31">
        <f>VLOOKUP(O31,$F$28:$M$37,8,FALSE)</f>
        <v>-9</v>
      </c>
      <c r="S31" t="str">
        <f>O31</f>
        <v>David Rodríguez</v>
      </c>
      <c r="T31">
        <f>VLOOKUP(S31,$O$28:$Q$37,2,FALSE)</f>
        <v>0</v>
      </c>
      <c r="U31">
        <f>VLOOKUP(S31,$O$28:$Q$37,3,FALSE)</f>
        <v>-9</v>
      </c>
      <c r="W31" t="str">
        <f>IF(AND(T28=T31,U31&gt;U28),S28,S31)</f>
        <v>David Rodríguez</v>
      </c>
      <c r="X31">
        <f>VLOOKUP(W31,$S$28:$U$37,2,FALSE)</f>
        <v>0</v>
      </c>
      <c r="Y31">
        <f>VLOOKUP(W31,$S$28:$U$37,3,FALSE)</f>
        <v>-9</v>
      </c>
      <c r="AA31" t="str">
        <f>W31</f>
        <v>David Rodríguez</v>
      </c>
      <c r="AB31">
        <f>VLOOKUP(AA31,W28:Y37,2,FALSE)</f>
        <v>0</v>
      </c>
      <c r="AC31">
        <f>VLOOKUP(AA31,W28:Y37,3,FALSE)</f>
        <v>-9</v>
      </c>
      <c r="AE31" t="str">
        <f>IF(AND(AB29=AB31,AC31&gt;AC29),AA29,AA31)</f>
        <v>David Rodríguez</v>
      </c>
      <c r="AF31">
        <f>VLOOKUP(AE31,AA28:AC37,2,FALSE)</f>
        <v>0</v>
      </c>
      <c r="AG31">
        <f>VLOOKUP(AE31,AA28:AC37,3,FALSE)</f>
        <v>-9</v>
      </c>
      <c r="AI31" t="str">
        <f>IF(AND(AF30=AF31,AG31&gt;AG30),AE30,AE31)</f>
        <v>David Rodríguez</v>
      </c>
      <c r="AJ31">
        <f>VLOOKUP(AI31,AE28:AG37,2,FALSE)</f>
        <v>0</v>
      </c>
      <c r="AK31">
        <f>VLOOKUP(AI31,AE28:AG37,3,FALSE)</f>
        <v>-9</v>
      </c>
    </row>
    <row r="40" spans="6:38" ht="12.75">
      <c r="F40" t="str">
        <f>AI28</f>
        <v>Luis Martín</v>
      </c>
      <c r="J40">
        <f>VLOOKUP(F40,$F$16:$M$25,8,FALSE)</f>
        <v>9</v>
      </c>
      <c r="K40">
        <f>VLOOKUP(F40,$F$16:$M$25,6,FALSE)</f>
        <v>9</v>
      </c>
      <c r="L40">
        <f>VLOOKUP(F40,$F$16:$M$25,7,FALSE)</f>
        <v>0</v>
      </c>
      <c r="M40">
        <f>K40-L40</f>
        <v>9</v>
      </c>
      <c r="O40" t="str">
        <f>IF(AND(J40=J41,M40=M41,K41&gt;K40),F41,F40)</f>
        <v>Luis Martín</v>
      </c>
      <c r="P40">
        <f>VLOOKUP(O40,$F$40:$M$49,5,FALSE)</f>
        <v>9</v>
      </c>
      <c r="Q40">
        <f>VLOOKUP(O40,$F$40:$M$49,8,FALSE)</f>
        <v>9</v>
      </c>
      <c r="R40">
        <f>VLOOKUP(O40,$F$40:$M$49,6,FALSE)</f>
        <v>9</v>
      </c>
      <c r="S40" t="str">
        <f>IF(AND(P40=P42,Q40=Q42,R42&gt;R40),O42,O40)</f>
        <v>Luis Martín</v>
      </c>
      <c r="T40">
        <f>VLOOKUP(S40,$O$40:$R$49,2,FALSE)</f>
        <v>9</v>
      </c>
      <c r="U40">
        <f>VLOOKUP(S40,$O$40:$R$49,3,FALSE)</f>
        <v>9</v>
      </c>
      <c r="V40">
        <f>VLOOKUP(S40,$O$40:$R$49,4,FALSE)</f>
        <v>9</v>
      </c>
      <c r="W40" t="str">
        <f>IF(AND(T40=T43,U40=U43,V43&gt;V40),S43,S40)</f>
        <v>Luis Martín</v>
      </c>
      <c r="X40">
        <f>VLOOKUP(W40,$S$40:$V$49,2,FALSE)</f>
        <v>9</v>
      </c>
      <c r="Y40">
        <f>VLOOKUP(W40,$S$40:$V$49,3,FALSE)</f>
        <v>9</v>
      </c>
      <c r="Z40">
        <f>VLOOKUP(W40,$S$40:$V$49,4,FALSE)</f>
        <v>9</v>
      </c>
      <c r="AA40" t="str">
        <f>W40</f>
        <v>Luis Martín</v>
      </c>
      <c r="AB40">
        <f>VLOOKUP(AA40,W40:Z49,2,FALSE)</f>
        <v>9</v>
      </c>
      <c r="AC40">
        <f>VLOOKUP(AA40,W40:Z49,3,FALSE)</f>
        <v>9</v>
      </c>
      <c r="AD40">
        <f>VLOOKUP(AA40,W40:Z49,4,FALSE)</f>
        <v>9</v>
      </c>
      <c r="AE40" t="str">
        <f>AA40</f>
        <v>Luis Martín</v>
      </c>
      <c r="AF40">
        <f>VLOOKUP(AE40,AA40:AD49,2,FALSE)</f>
        <v>9</v>
      </c>
      <c r="AG40">
        <f>VLOOKUP(AE40,AA40:AD49,3,FALSE)</f>
        <v>9</v>
      </c>
      <c r="AH40">
        <f>VLOOKUP(AE40,AA40:AD49,4,FALSE)</f>
        <v>9</v>
      </c>
      <c r="AI40" t="str">
        <f>AE40</f>
        <v>Luis Martín</v>
      </c>
      <c r="AJ40">
        <f>VLOOKUP(AI40,AE40:AH49,2,FALSE)</f>
        <v>9</v>
      </c>
      <c r="AK40">
        <f>VLOOKUP(AI40,AE40:AH49,3,FALSE)</f>
        <v>9</v>
      </c>
      <c r="AL40">
        <f>VLOOKUP(AI40,AE40:AH49,4,FALSE)</f>
        <v>9</v>
      </c>
    </row>
    <row r="41" spans="6:38" ht="12.75">
      <c r="F41" t="str">
        <f>AI29</f>
        <v>Rayco Reyes</v>
      </c>
      <c r="J41">
        <f>VLOOKUP(F41,$F$16:$M$25,8,FALSE)</f>
        <v>6</v>
      </c>
      <c r="K41">
        <f>VLOOKUP(F41,$F$16:$M$25,6,FALSE)</f>
        <v>6</v>
      </c>
      <c r="L41">
        <f>VLOOKUP(F41,$F$16:$M$25,7,FALSE)</f>
        <v>4</v>
      </c>
      <c r="M41">
        <f>K41-L41</f>
        <v>2</v>
      </c>
      <c r="O41" t="str">
        <f>IF(AND(J40=J41,M40=M41,K41&gt;K40),F40,F41)</f>
        <v>Rayco Reyes</v>
      </c>
      <c r="P41">
        <f>VLOOKUP(O41,$F$40:$M$49,5,FALSE)</f>
        <v>6</v>
      </c>
      <c r="Q41">
        <f>VLOOKUP(O41,$F$40:$M$49,8,FALSE)</f>
        <v>2</v>
      </c>
      <c r="R41">
        <f>VLOOKUP(O41,$F$40:$M$49,6,FALSE)</f>
        <v>6</v>
      </c>
      <c r="S41" t="str">
        <f>O41</f>
        <v>Rayco Reyes</v>
      </c>
      <c r="T41">
        <f>VLOOKUP(S41,$O$40:$R$49,2,FALSE)</f>
        <v>6</v>
      </c>
      <c r="U41">
        <f>VLOOKUP(S41,$O$40:$R$49,3,FALSE)</f>
        <v>2</v>
      </c>
      <c r="V41">
        <f>VLOOKUP(S41,$O$40:$R$49,4,FALSE)</f>
        <v>6</v>
      </c>
      <c r="W41" t="str">
        <f>S41</f>
        <v>Rayco Reyes</v>
      </c>
      <c r="X41">
        <f>VLOOKUP(W41,$S$40:$V$49,2,FALSE)</f>
        <v>6</v>
      </c>
      <c r="Y41">
        <f>VLOOKUP(W41,$S$40:$V$49,3,FALSE)</f>
        <v>2</v>
      </c>
      <c r="Z41">
        <f>VLOOKUP(W41,$S$40:$V$49,4,FALSE)</f>
        <v>6</v>
      </c>
      <c r="AA41" t="str">
        <f>IF(AND(X41=X42,Y41=Y42,Z42&gt;Z41),W42,W41)</f>
        <v>Rayco Reyes</v>
      </c>
      <c r="AB41">
        <f>VLOOKUP(AA41,W40:Z49,2,FALSE)</f>
        <v>6</v>
      </c>
      <c r="AC41">
        <f>VLOOKUP(AA41,W40:Z49,3,FALSE)</f>
        <v>2</v>
      </c>
      <c r="AD41">
        <f>VLOOKUP(AA41,W40:Z49,4,FALSE)</f>
        <v>6</v>
      </c>
      <c r="AE41" t="str">
        <f>IF(AND(AB41=AB43,AC41=AC43,AD43&gt;AD41),AA43,AA41)</f>
        <v>Rayco Reyes</v>
      </c>
      <c r="AF41">
        <f>VLOOKUP(AE41,AA40:AD49,2,FALSE)</f>
        <v>6</v>
      </c>
      <c r="AG41">
        <f>VLOOKUP(AE41,AA40:AD49,3,FALSE)</f>
        <v>2</v>
      </c>
      <c r="AH41">
        <f>VLOOKUP(AE41,AA40:AD49,4,FALSE)</f>
        <v>6</v>
      </c>
      <c r="AI41" t="str">
        <f>AE41</f>
        <v>Rayco Reyes</v>
      </c>
      <c r="AJ41">
        <f>VLOOKUP(AI41,AE40:AH49,2,FALSE)</f>
        <v>6</v>
      </c>
      <c r="AK41">
        <f>VLOOKUP(AI41,AE40:AH49,3,FALSE)</f>
        <v>2</v>
      </c>
      <c r="AL41">
        <f>VLOOKUP(AI41,AE40:AH49,4,FALSE)</f>
        <v>6</v>
      </c>
    </row>
    <row r="42" spans="6:38" ht="12.75">
      <c r="F42" t="str">
        <f>AI30</f>
        <v>Miguel Rodríguez</v>
      </c>
      <c r="J42">
        <f>VLOOKUP(F42,$F$16:$M$25,8,FALSE)</f>
        <v>3</v>
      </c>
      <c r="K42">
        <f>VLOOKUP(F42,$F$16:$M$25,6,FALSE)</f>
        <v>4</v>
      </c>
      <c r="L42">
        <f>VLOOKUP(F42,$F$16:$M$25,7,FALSE)</f>
        <v>6</v>
      </c>
      <c r="M42">
        <f>K42-L42</f>
        <v>-2</v>
      </c>
      <c r="O42" t="str">
        <f>F42</f>
        <v>Miguel Rodríguez</v>
      </c>
      <c r="P42">
        <f>VLOOKUP(O42,$F$40:$M$49,5,FALSE)</f>
        <v>3</v>
      </c>
      <c r="Q42">
        <f>VLOOKUP(O42,$F$40:$M$49,8,FALSE)</f>
        <v>-2</v>
      </c>
      <c r="R42">
        <f>VLOOKUP(O42,$F$40:$M$49,6,FALSE)</f>
        <v>4</v>
      </c>
      <c r="S42" t="str">
        <f>IF(AND(P40=P42,Q40=Q42,R42&gt;R40),O40,O42)</f>
        <v>Miguel Rodríguez</v>
      </c>
      <c r="T42">
        <f>VLOOKUP(S42,$O$40:$R$49,2,FALSE)</f>
        <v>3</v>
      </c>
      <c r="U42">
        <f>VLOOKUP(S42,$O$40:$R$49,3,FALSE)</f>
        <v>-2</v>
      </c>
      <c r="V42">
        <f>VLOOKUP(S42,$O$40:$R$49,4,FALSE)</f>
        <v>4</v>
      </c>
      <c r="W42" t="str">
        <f>S42</f>
        <v>Miguel Rodríguez</v>
      </c>
      <c r="X42">
        <f>VLOOKUP(W42,$S$40:$V$49,2,FALSE)</f>
        <v>3</v>
      </c>
      <c r="Y42">
        <f>VLOOKUP(W42,$S$40:$V$49,3,FALSE)</f>
        <v>-2</v>
      </c>
      <c r="Z42">
        <f>VLOOKUP(W42,$S$40:$V$49,4,FALSE)</f>
        <v>4</v>
      </c>
      <c r="AA42" t="str">
        <f>IF(AND(X41=X42,Y41=Y42,Z42&gt;Z41),W41,W42)</f>
        <v>Miguel Rodríguez</v>
      </c>
      <c r="AB42">
        <f>VLOOKUP(AA42,W40:Z49,2,FALSE)</f>
        <v>3</v>
      </c>
      <c r="AC42">
        <f>VLOOKUP(AA42,W40:Z49,3,FALSE)</f>
        <v>-2</v>
      </c>
      <c r="AD42">
        <f>VLOOKUP(AA42,W40:Z49,4,FALSE)</f>
        <v>4</v>
      </c>
      <c r="AE42" t="str">
        <f>AA42</f>
        <v>Miguel Rodríguez</v>
      </c>
      <c r="AF42">
        <f>VLOOKUP(AE42,AA40:AD49,2,FALSE)</f>
        <v>3</v>
      </c>
      <c r="AG42">
        <f>VLOOKUP(AE42,AA40:AD49,3,FALSE)</f>
        <v>-2</v>
      </c>
      <c r="AH42">
        <f>VLOOKUP(AE42,AA40:AD49,4,FALSE)</f>
        <v>4</v>
      </c>
      <c r="AI42" t="str">
        <f>IF(AND(AF42=AF43,AG42=AG43,AH43&gt;AH42),AE43,AE42)</f>
        <v>Miguel Rodríguez</v>
      </c>
      <c r="AJ42">
        <f>VLOOKUP(AI42,AE40:AH49,2,FALSE)</f>
        <v>3</v>
      </c>
      <c r="AK42">
        <f>VLOOKUP(AI42,AE40:AH49,3,FALSE)</f>
        <v>-2</v>
      </c>
      <c r="AL42">
        <f>VLOOKUP(AI42,AE40:AH49,4,FALSE)</f>
        <v>4</v>
      </c>
    </row>
    <row r="43" spans="6:38" ht="12.75">
      <c r="F43" t="str">
        <f>AI31</f>
        <v>David Rodríguez</v>
      </c>
      <c r="J43">
        <f>VLOOKUP(F43,$F$16:$M$25,8,FALSE)</f>
        <v>0</v>
      </c>
      <c r="K43">
        <f>VLOOKUP(F43,$F$16:$M$25,6,FALSE)</f>
        <v>0</v>
      </c>
      <c r="L43">
        <f>VLOOKUP(F43,$F$16:$M$25,7,FALSE)</f>
        <v>9</v>
      </c>
      <c r="M43">
        <f>K43-L43</f>
        <v>-9</v>
      </c>
      <c r="O43" t="str">
        <f>F43</f>
        <v>David Rodríguez</v>
      </c>
      <c r="P43">
        <f>VLOOKUP(O43,$F$40:$M$49,5,FALSE)</f>
        <v>0</v>
      </c>
      <c r="Q43">
        <f>VLOOKUP(O43,$F$40:$M$49,8,FALSE)</f>
        <v>-9</v>
      </c>
      <c r="R43">
        <f>VLOOKUP(O43,$F$40:$M$49,6,FALSE)</f>
        <v>0</v>
      </c>
      <c r="S43" t="str">
        <f>O43</f>
        <v>David Rodríguez</v>
      </c>
      <c r="T43">
        <f>VLOOKUP(S43,$O$40:$R$49,2,FALSE)</f>
        <v>0</v>
      </c>
      <c r="U43">
        <f>VLOOKUP(S43,$O$40:$R$49,3,FALSE)</f>
        <v>-9</v>
      </c>
      <c r="V43">
        <f>VLOOKUP(S43,$O$40:$R$49,4,FALSE)</f>
        <v>0</v>
      </c>
      <c r="W43" t="str">
        <f>IF(AND(T40=T43,U40=U43,V43&gt;V40),S40,S43)</f>
        <v>David Rodríguez</v>
      </c>
      <c r="X43">
        <f>VLOOKUP(W43,$S$40:$V$49,2,FALSE)</f>
        <v>0</v>
      </c>
      <c r="Y43">
        <f>VLOOKUP(W43,$S$40:$V$49,3,FALSE)</f>
        <v>-9</v>
      </c>
      <c r="Z43">
        <f>VLOOKUP(W43,$S$40:$V$49,4,FALSE)</f>
        <v>0</v>
      </c>
      <c r="AA43" t="str">
        <f>W43</f>
        <v>David Rodríguez</v>
      </c>
      <c r="AB43">
        <f>VLOOKUP(AA43,W40:Z49,2,FALSE)</f>
        <v>0</v>
      </c>
      <c r="AC43">
        <f>VLOOKUP(AA43,W40:Z49,3,FALSE)</f>
        <v>-9</v>
      </c>
      <c r="AD43">
        <f>VLOOKUP(AA43,W40:Z49,4,FALSE)</f>
        <v>0</v>
      </c>
      <c r="AE43" t="str">
        <f>IF(AND(AB41=AB43,AC41=AC43,AD43&gt;AD41),AA41,AA43)</f>
        <v>David Rodríguez</v>
      </c>
      <c r="AF43">
        <f>VLOOKUP(AE43,AA40:AD49,2,FALSE)</f>
        <v>0</v>
      </c>
      <c r="AG43">
        <f>VLOOKUP(AE43,AA40:AD49,3,FALSE)</f>
        <v>-9</v>
      </c>
      <c r="AH43">
        <f>VLOOKUP(AE43,AA40:AD49,4,FALSE)</f>
        <v>0</v>
      </c>
      <c r="AI43" t="str">
        <f>IF(AND(AF42=AF43,AG42=AG43,AH43&gt;AH42),AE42,AE43)</f>
        <v>David Rodríguez</v>
      </c>
      <c r="AJ43">
        <f>VLOOKUP(AI43,AE40:AH49,2,FALSE)</f>
        <v>0</v>
      </c>
      <c r="AK43">
        <f>VLOOKUP(AI43,AE40:AH49,3,FALSE)</f>
        <v>-9</v>
      </c>
      <c r="AL43">
        <f>VLOOKUP(AI43,AE40:AH49,4,FALSE)</f>
        <v>0</v>
      </c>
    </row>
    <row r="51" ht="12.75">
      <c r="F51" t="s">
        <v>28</v>
      </c>
    </row>
    <row r="52" spans="6:13" ht="12.75">
      <c r="F52" t="str">
        <f>AI40</f>
        <v>Luis Martín</v>
      </c>
      <c r="G52">
        <f>VLOOKUP(F52,$F$16:$M$25,2,FALSE)</f>
        <v>3</v>
      </c>
      <c r="H52">
        <f>VLOOKUP(F52,$F$16:$M$25,3,FALSE)</f>
        <v>3</v>
      </c>
      <c r="I52">
        <f>VLOOKUP(F52,$F$16:$M$25,4,FALSE)</f>
        <v>0</v>
      </c>
      <c r="J52">
        <f>VLOOKUP(F52,$F$16:$M$25,5,FALSE)</f>
        <v>0</v>
      </c>
      <c r="K52">
        <f>VLOOKUP(F52,$F$16:$M$25,6,FALSE)</f>
        <v>9</v>
      </c>
      <c r="L52">
        <f>VLOOKUP(F52,$F$16:$M$25,7,FALSE)</f>
        <v>0</v>
      </c>
      <c r="M52">
        <f>VLOOKUP(F52,$F$16:$M$25,8,FALSE)</f>
        <v>9</v>
      </c>
    </row>
    <row r="53" spans="6:13" ht="12.75">
      <c r="F53" t="str">
        <f>AI41</f>
        <v>Rayco Reyes</v>
      </c>
      <c r="G53">
        <f>VLOOKUP(F53,$F$16:$M$25,2,FALSE)</f>
        <v>3</v>
      </c>
      <c r="H53">
        <f>VLOOKUP(F53,$F$16:$M$25,3,FALSE)</f>
        <v>2</v>
      </c>
      <c r="I53">
        <f>VLOOKUP(F53,$F$16:$M$25,4,FALSE)</f>
        <v>0</v>
      </c>
      <c r="J53">
        <f>VLOOKUP(F53,$F$16:$M$25,5,FALSE)</f>
        <v>1</v>
      </c>
      <c r="K53">
        <f>VLOOKUP(F53,$F$16:$M$25,6,FALSE)</f>
        <v>6</v>
      </c>
      <c r="L53">
        <f>VLOOKUP(F53,$F$16:$M$25,7,FALSE)</f>
        <v>4</v>
      </c>
      <c r="M53">
        <f>VLOOKUP(F53,$F$16:$M$25,8,FALSE)</f>
        <v>6</v>
      </c>
    </row>
    <row r="54" spans="6:13" ht="12.75">
      <c r="F54" t="str">
        <f>AI42</f>
        <v>Miguel Rodríguez</v>
      </c>
      <c r="G54">
        <f>VLOOKUP(F54,$F$16:$M$25,2,FALSE)</f>
        <v>3</v>
      </c>
      <c r="H54">
        <f>VLOOKUP(F54,$F$16:$M$25,3,FALSE)</f>
        <v>1</v>
      </c>
      <c r="I54">
        <f>VLOOKUP(F54,$F$16:$M$25,4,FALSE)</f>
        <v>0</v>
      </c>
      <c r="J54">
        <f>VLOOKUP(F54,$F$16:$M$25,5,FALSE)</f>
        <v>2</v>
      </c>
      <c r="K54">
        <f>VLOOKUP(F54,$F$16:$M$25,6,FALSE)</f>
        <v>4</v>
      </c>
      <c r="L54">
        <f>VLOOKUP(F54,$F$16:$M$25,7,FALSE)</f>
        <v>6</v>
      </c>
      <c r="M54">
        <f>VLOOKUP(F54,$F$16:$M$25,8,FALSE)</f>
        <v>3</v>
      </c>
    </row>
    <row r="55" spans="6:13" ht="12.75">
      <c r="F55" t="str">
        <f>AI43</f>
        <v>David Rodríguez</v>
      </c>
      <c r="G55">
        <f>VLOOKUP(F55,$F$16:$M$25,2,FALSE)</f>
        <v>3</v>
      </c>
      <c r="H55">
        <f>VLOOKUP(F55,$F$16:$M$25,3,FALSE)</f>
        <v>0</v>
      </c>
      <c r="I55">
        <f>VLOOKUP(F55,$F$16:$M$25,4,FALSE)</f>
        <v>0</v>
      </c>
      <c r="J55">
        <f>VLOOKUP(F55,$F$16:$M$25,5,FALSE)</f>
        <v>3</v>
      </c>
      <c r="K55">
        <f>VLOOKUP(F55,$F$16:$M$25,6,FALSE)</f>
        <v>0</v>
      </c>
      <c r="L55">
        <f>VLOOKUP(F55,$F$16:$M$25,7,FALSE)</f>
        <v>9</v>
      </c>
      <c r="M55">
        <f>VLOOKUP(F55,$F$16:$M$25,8,FALSE)</f>
        <v>0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O28" sqref="O28"/>
      <selection pane="topRight" activeCell="E4" sqref="E4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337" t="s">
        <v>29</v>
      </c>
      <c r="B2" s="337"/>
      <c r="C2" s="337"/>
      <c r="D2" s="337"/>
      <c r="E2" s="337"/>
      <c r="G2" t="str">
        <f>IF('- B -'!Q7&lt;&gt;"",'- B -'!Q7,"")</f>
        <v>Pablo Rocha</v>
      </c>
      <c r="N2" t="str">
        <f>IF('- B -'!Q9&lt;&gt;"",'- B -'!Q9,"")</f>
        <v>Fco. Javier Baez</v>
      </c>
      <c r="U2" t="str">
        <f>IF('- B -'!Q11&lt;&gt;"",'- B -'!Q11,"")</f>
        <v>Javier Bacallado</v>
      </c>
      <c r="AB2" t="str">
        <f>IF('- B -'!Q13&lt;&gt;"",'- B -'!Q13,"")</f>
        <v>Ramón Barreto</v>
      </c>
    </row>
    <row r="3" spans="6:33" ht="12.75">
      <c r="F3" t="s">
        <v>53</v>
      </c>
      <c r="G3" t="s">
        <v>5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N3" t="s">
        <v>5</v>
      </c>
      <c r="O3" t="s">
        <v>7</v>
      </c>
      <c r="P3" t="s">
        <v>8</v>
      </c>
      <c r="Q3" t="s">
        <v>9</v>
      </c>
      <c r="R3" t="s">
        <v>10</v>
      </c>
      <c r="S3" t="s">
        <v>11</v>
      </c>
      <c r="U3" t="s">
        <v>5</v>
      </c>
      <c r="V3" t="s">
        <v>7</v>
      </c>
      <c r="W3" t="s">
        <v>8</v>
      </c>
      <c r="X3" t="s">
        <v>9</v>
      </c>
      <c r="Y3" t="s">
        <v>10</v>
      </c>
      <c r="Z3" t="s">
        <v>11</v>
      </c>
      <c r="AB3" t="s">
        <v>5</v>
      </c>
      <c r="AC3" t="s">
        <v>7</v>
      </c>
      <c r="AD3" t="s">
        <v>8</v>
      </c>
      <c r="AE3" t="s">
        <v>9</v>
      </c>
      <c r="AF3" t="s">
        <v>10</v>
      </c>
      <c r="AG3" t="s">
        <v>11</v>
      </c>
    </row>
    <row r="4" spans="1:33" ht="12.75">
      <c r="A4" s="2" t="str">
        <f>'- B -'!B6</f>
        <v>Pablo Rocha</v>
      </c>
      <c r="B4" s="1">
        <f>IF('- B -'!C6&lt;&gt;"",'- B -'!C6,"")</f>
        <v>3</v>
      </c>
      <c r="C4" s="1" t="str">
        <f>'- B -'!D6</f>
        <v>-</v>
      </c>
      <c r="D4" s="1">
        <f>IF('- B -'!E6&lt;&gt;"",'- B -'!E6,"")</f>
        <v>1</v>
      </c>
      <c r="E4" s="3" t="str">
        <f>'- B -'!F6</f>
        <v>Fco. Javier Baez</v>
      </c>
      <c r="F4" s="1">
        <f>COUNTBLANK('- B -'!C6:'- B -'!E6)</f>
        <v>0</v>
      </c>
      <c r="G4">
        <f aca="true" t="shared" si="0" ref="G4:G9">IF(AND(F4=0,OR($A4=$G$2,$E4=$G$2)),1,0)</f>
        <v>1</v>
      </c>
      <c r="H4">
        <f aca="true" t="shared" si="1" ref="H4:H9">IF(AND(F4=0,OR(AND($A4=$G$2,$B4&gt;$D4),AND($E4=$G$2,$D4&gt;$B4))),1,0)</f>
        <v>1</v>
      </c>
      <c r="I4">
        <f aca="true" t="shared" si="2" ref="I4:I9">IF(AND(F4=0,G4=1,$B4=$D4),1,0)</f>
        <v>0</v>
      </c>
      <c r="J4">
        <f aca="true" t="shared" si="3" ref="J4:J9">IF(AND(F4=0,OR(AND($A4=$G$2,$B4&lt;$D4),AND($E4=$G$2,$D4&lt;$B4))),1,0)</f>
        <v>0</v>
      </c>
      <c r="K4">
        <f aca="true" t="shared" si="4" ref="K4:K9">IF(F4&gt;0,0,IF($A4=$G$2,$B4,IF($E4=$G$2,$D4,0)))</f>
        <v>3</v>
      </c>
      <c r="L4">
        <f aca="true" t="shared" si="5" ref="L4:L9">IF(F4&gt;0,0,IF($A4=$G$2,$D4,IF($E4=$G$2,$B4,0)))</f>
        <v>1</v>
      </c>
      <c r="N4">
        <f aca="true" t="shared" si="6" ref="N4:N9">IF(AND(F4=0,OR($A4=$N$2,$E4=$N$2)),1,0)</f>
        <v>1</v>
      </c>
      <c r="O4">
        <f aca="true" t="shared" si="7" ref="O4:O9">IF(AND(F4=0,OR(AND($A4=$N$2,$B4&gt;$D4),AND($E4=$N$2,$D4&gt;$B4))),1,0)</f>
        <v>0</v>
      </c>
      <c r="P4">
        <f aca="true" t="shared" si="8" ref="P4:P9">IF(AND(F4=0,N4=1,$B4=$D4),1,0)</f>
        <v>0</v>
      </c>
      <c r="Q4">
        <f aca="true" t="shared" si="9" ref="Q4:Q9">IF(AND(F4=0,OR(AND($A4=$N$2,$B4&lt;$D4),AND($E4=$N$2,$D4&lt;$B4))),1,0)</f>
        <v>1</v>
      </c>
      <c r="R4">
        <f aca="true" t="shared" si="10" ref="R4:R9">IF(F4&gt;0,0,IF($A4=$N$2,$B4,IF($E4=$N$2,$D4,0)))</f>
        <v>1</v>
      </c>
      <c r="S4">
        <f aca="true" t="shared" si="11" ref="S4:S9">IF(F4&gt;0,0,IF($A4=$N$2,$D4,IF($E4=$N$2,$B4,0)))</f>
        <v>3</v>
      </c>
      <c r="U4">
        <f aca="true" t="shared" si="12" ref="U4:U9">IF(AND(F4=0,OR($A4=$U$2,$E4=$U$2)),1,0)</f>
        <v>0</v>
      </c>
      <c r="V4">
        <f aca="true" t="shared" si="13" ref="V4:V9">IF(AND(F4=0,OR(AND($A4=$U$2,$B4&gt;$D4),AND($E4=$U$2,$D4&gt;$B4))),1,0)</f>
        <v>0</v>
      </c>
      <c r="W4">
        <f aca="true" t="shared" si="14" ref="W4:W9">IF(AND(F4=0,U4=1,$B4=$D4),1,0)</f>
        <v>0</v>
      </c>
      <c r="X4">
        <f aca="true" t="shared" si="15" ref="X4:X9">IF(AND(F4=0,OR(AND($A4=$U$2,$B4&lt;$D4),AND($E4=$U$2,$D4&lt;$B4))),1,0)</f>
        <v>0</v>
      </c>
      <c r="Y4">
        <f aca="true" t="shared" si="16" ref="Y4:Y9">IF(F4&gt;0,0,IF($A4=$U$2,$B4,IF($E4=$U$2,$D4,0)))</f>
        <v>0</v>
      </c>
      <c r="Z4">
        <f aca="true" t="shared" si="17" ref="Z4:Z9">IF(F4&gt;0,0,IF($A4=$U$2,$D4,IF($E4=$U$2,$B4,0)))</f>
        <v>0</v>
      </c>
      <c r="AB4">
        <f aca="true" t="shared" si="18" ref="AB4:AB9">IF(AND(F4=0,OR($A4=$AB$2,$E4=$AB$2)),1,0)</f>
        <v>0</v>
      </c>
      <c r="AC4">
        <f aca="true" t="shared" si="19" ref="AC4:AC9">IF(AND(F4=0,OR(AND($A4=$AB$2,$B4&gt;$D4),AND($E4=$AB$2,$D4&gt;$B4))),1,0)</f>
        <v>0</v>
      </c>
      <c r="AD4">
        <f aca="true" t="shared" si="20" ref="AD4:AD9">IF(AND(F4=0,AB4=1,$B4=$D4),1,0)</f>
        <v>0</v>
      </c>
      <c r="AE4">
        <f aca="true" t="shared" si="21" ref="AE4:AE9">IF(AND(F4=0,OR(AND($A4=$AB$2,$B4&lt;$D4),AND($E4=$AB$2,$D4&lt;$B4))),1,0)</f>
        <v>0</v>
      </c>
      <c r="AF4">
        <f aca="true" t="shared" si="22" ref="AF4:AF9">IF(F4&gt;0,0,IF($A4=$AB$2,$B4,IF($E4=$AB$2,$D4,0)))</f>
        <v>0</v>
      </c>
      <c r="AG4">
        <f aca="true" t="shared" si="23" ref="AG4:AG9">IF(F4&gt;0,0,IF($A4=$AB$2,$D4,IF($E4=$AB$2,$B4,0)))</f>
        <v>0</v>
      </c>
    </row>
    <row r="5" spans="1:33" ht="12.75">
      <c r="A5" s="2" t="str">
        <f>'- B -'!B7</f>
        <v>Javier Bacallado</v>
      </c>
      <c r="B5" s="1">
        <f>IF('- B -'!C7&lt;&gt;"",'- B -'!C7,"")</f>
        <v>3</v>
      </c>
      <c r="C5" s="1" t="str">
        <f>'- B -'!D7</f>
        <v>-</v>
      </c>
      <c r="D5" s="1">
        <f>IF('- B -'!E7&lt;&gt;"",'- B -'!E7,"")</f>
        <v>1</v>
      </c>
      <c r="E5" s="3" t="str">
        <f>'- B -'!F7</f>
        <v>Ramón Barreto</v>
      </c>
      <c r="F5" s="1">
        <f>COUNTBLANK('- B -'!C7:'- B -'!E7)</f>
        <v>0</v>
      </c>
      <c r="G5">
        <f t="shared" si="0"/>
        <v>0</v>
      </c>
      <c r="H5">
        <f t="shared" si="1"/>
        <v>0</v>
      </c>
      <c r="I5">
        <f t="shared" si="2"/>
        <v>0</v>
      </c>
      <c r="J5">
        <f t="shared" si="3"/>
        <v>0</v>
      </c>
      <c r="K5">
        <f t="shared" si="4"/>
        <v>0</v>
      </c>
      <c r="L5">
        <f t="shared" si="5"/>
        <v>0</v>
      </c>
      <c r="N5">
        <f t="shared" si="6"/>
        <v>0</v>
      </c>
      <c r="O5">
        <f t="shared" si="7"/>
        <v>0</v>
      </c>
      <c r="P5">
        <f t="shared" si="8"/>
        <v>0</v>
      </c>
      <c r="Q5">
        <f t="shared" si="9"/>
        <v>0</v>
      </c>
      <c r="R5">
        <f t="shared" si="10"/>
        <v>0</v>
      </c>
      <c r="S5">
        <f t="shared" si="11"/>
        <v>0</v>
      </c>
      <c r="U5">
        <f t="shared" si="12"/>
        <v>1</v>
      </c>
      <c r="V5">
        <f t="shared" si="13"/>
        <v>1</v>
      </c>
      <c r="W5">
        <f t="shared" si="14"/>
        <v>0</v>
      </c>
      <c r="X5">
        <f t="shared" si="15"/>
        <v>0</v>
      </c>
      <c r="Y5">
        <f t="shared" si="16"/>
        <v>3</v>
      </c>
      <c r="Z5">
        <f t="shared" si="17"/>
        <v>1</v>
      </c>
      <c r="AB5">
        <f t="shared" si="18"/>
        <v>1</v>
      </c>
      <c r="AC5">
        <f t="shared" si="19"/>
        <v>0</v>
      </c>
      <c r="AD5">
        <f t="shared" si="20"/>
        <v>0</v>
      </c>
      <c r="AE5">
        <f t="shared" si="21"/>
        <v>1</v>
      </c>
      <c r="AF5">
        <f t="shared" si="22"/>
        <v>1</v>
      </c>
      <c r="AG5">
        <f t="shared" si="23"/>
        <v>3</v>
      </c>
    </row>
    <row r="6" spans="1:33" ht="12.75">
      <c r="A6" s="2" t="str">
        <f>'- B -'!B8</f>
        <v>Ramón Barreto</v>
      </c>
      <c r="B6" s="1">
        <f>IF('- B -'!C8&lt;&gt;"",'- B -'!C8,"")</f>
        <v>0</v>
      </c>
      <c r="C6" s="1" t="str">
        <f>'- B -'!D8</f>
        <v>-</v>
      </c>
      <c r="D6" s="1">
        <f>IF('- B -'!E8&lt;&gt;"",'- B -'!E8,"")</f>
        <v>3</v>
      </c>
      <c r="E6" s="3" t="str">
        <f>'- B -'!F8</f>
        <v>Fco. Javier Baez</v>
      </c>
      <c r="F6" s="1">
        <f>COUNTBLANK('- B -'!C8:'- B -'!E8)</f>
        <v>0</v>
      </c>
      <c r="G6">
        <f t="shared" si="0"/>
        <v>0</v>
      </c>
      <c r="H6">
        <f t="shared" si="1"/>
        <v>0</v>
      </c>
      <c r="I6">
        <f t="shared" si="2"/>
        <v>0</v>
      </c>
      <c r="J6">
        <f t="shared" si="3"/>
        <v>0</v>
      </c>
      <c r="K6">
        <f t="shared" si="4"/>
        <v>0</v>
      </c>
      <c r="L6">
        <f t="shared" si="5"/>
        <v>0</v>
      </c>
      <c r="N6">
        <f t="shared" si="6"/>
        <v>1</v>
      </c>
      <c r="O6">
        <f t="shared" si="7"/>
        <v>1</v>
      </c>
      <c r="P6">
        <f t="shared" si="8"/>
        <v>0</v>
      </c>
      <c r="Q6">
        <f t="shared" si="9"/>
        <v>0</v>
      </c>
      <c r="R6">
        <f t="shared" si="10"/>
        <v>3</v>
      </c>
      <c r="S6">
        <f t="shared" si="11"/>
        <v>0</v>
      </c>
      <c r="U6">
        <f t="shared" si="12"/>
        <v>0</v>
      </c>
      <c r="V6">
        <f t="shared" si="13"/>
        <v>0</v>
      </c>
      <c r="W6">
        <f t="shared" si="14"/>
        <v>0</v>
      </c>
      <c r="X6">
        <f t="shared" si="15"/>
        <v>0</v>
      </c>
      <c r="Y6">
        <f t="shared" si="16"/>
        <v>0</v>
      </c>
      <c r="Z6">
        <f t="shared" si="17"/>
        <v>0</v>
      </c>
      <c r="AB6">
        <f t="shared" si="18"/>
        <v>1</v>
      </c>
      <c r="AC6">
        <f t="shared" si="19"/>
        <v>0</v>
      </c>
      <c r="AD6">
        <f t="shared" si="20"/>
        <v>0</v>
      </c>
      <c r="AE6">
        <f t="shared" si="21"/>
        <v>1</v>
      </c>
      <c r="AF6">
        <f t="shared" si="22"/>
        <v>0</v>
      </c>
      <c r="AG6">
        <f t="shared" si="23"/>
        <v>3</v>
      </c>
    </row>
    <row r="7" spans="1:33" ht="12.75">
      <c r="A7" s="2" t="str">
        <f>'- B -'!B9</f>
        <v>Pablo Rocha</v>
      </c>
      <c r="B7" s="1">
        <f>IF('- B -'!C9&lt;&gt;"",'- B -'!C9,"")</f>
        <v>3</v>
      </c>
      <c r="C7" s="1" t="str">
        <f>'- B -'!D9</f>
        <v>-</v>
      </c>
      <c r="D7" s="1">
        <f>IF('- B -'!E9&lt;&gt;"",'- B -'!E9,"")</f>
        <v>0</v>
      </c>
      <c r="E7" s="3" t="str">
        <f>'- B -'!F9</f>
        <v>Javier Bacallado</v>
      </c>
      <c r="F7" s="1">
        <f>COUNTBLANK('- B -'!C9:'- B -'!E9)</f>
        <v>0</v>
      </c>
      <c r="G7">
        <f t="shared" si="0"/>
        <v>1</v>
      </c>
      <c r="H7">
        <f t="shared" si="1"/>
        <v>1</v>
      </c>
      <c r="I7">
        <f t="shared" si="2"/>
        <v>0</v>
      </c>
      <c r="J7">
        <f t="shared" si="3"/>
        <v>0</v>
      </c>
      <c r="K7">
        <f t="shared" si="4"/>
        <v>3</v>
      </c>
      <c r="L7">
        <f t="shared" si="5"/>
        <v>0</v>
      </c>
      <c r="N7">
        <f t="shared" si="6"/>
        <v>0</v>
      </c>
      <c r="O7">
        <f t="shared" si="7"/>
        <v>0</v>
      </c>
      <c r="P7">
        <f t="shared" si="8"/>
        <v>0</v>
      </c>
      <c r="Q7">
        <f t="shared" si="9"/>
        <v>0</v>
      </c>
      <c r="R7">
        <f t="shared" si="10"/>
        <v>0</v>
      </c>
      <c r="S7">
        <f t="shared" si="11"/>
        <v>0</v>
      </c>
      <c r="U7">
        <f t="shared" si="12"/>
        <v>1</v>
      </c>
      <c r="V7">
        <f t="shared" si="13"/>
        <v>0</v>
      </c>
      <c r="W7">
        <f t="shared" si="14"/>
        <v>0</v>
      </c>
      <c r="X7">
        <f t="shared" si="15"/>
        <v>1</v>
      </c>
      <c r="Y7">
        <f t="shared" si="16"/>
        <v>0</v>
      </c>
      <c r="Z7">
        <f t="shared" si="17"/>
        <v>3</v>
      </c>
      <c r="AB7">
        <f t="shared" si="18"/>
        <v>0</v>
      </c>
      <c r="AC7">
        <f t="shared" si="19"/>
        <v>0</v>
      </c>
      <c r="AD7">
        <f t="shared" si="20"/>
        <v>0</v>
      </c>
      <c r="AE7">
        <f t="shared" si="21"/>
        <v>0</v>
      </c>
      <c r="AF7">
        <f t="shared" si="22"/>
        <v>0</v>
      </c>
      <c r="AG7">
        <f t="shared" si="23"/>
        <v>0</v>
      </c>
    </row>
    <row r="8" spans="1:33" ht="12.75">
      <c r="A8" s="2" t="str">
        <f>'- B -'!B10</f>
        <v>Fco. Javier Baez</v>
      </c>
      <c r="B8" s="1">
        <f>IF('- B -'!C10&lt;&gt;"",'- B -'!C10,"")</f>
        <v>3</v>
      </c>
      <c r="C8" s="1" t="str">
        <f>'- B -'!D10</f>
        <v>-</v>
      </c>
      <c r="D8" s="1">
        <f>IF('- B -'!E10&lt;&gt;"",'- B -'!E10,"")</f>
        <v>1</v>
      </c>
      <c r="E8" s="3" t="str">
        <f>'- B -'!F10</f>
        <v>Javier Bacallado</v>
      </c>
      <c r="F8" s="1">
        <f>COUNTBLANK('- B -'!C10:'- B -'!E10)</f>
        <v>0</v>
      </c>
      <c r="G8">
        <f t="shared" si="0"/>
        <v>0</v>
      </c>
      <c r="H8">
        <f t="shared" si="1"/>
        <v>0</v>
      </c>
      <c r="I8">
        <f t="shared" si="2"/>
        <v>0</v>
      </c>
      <c r="J8">
        <f t="shared" si="3"/>
        <v>0</v>
      </c>
      <c r="K8">
        <f t="shared" si="4"/>
        <v>0</v>
      </c>
      <c r="L8">
        <f t="shared" si="5"/>
        <v>0</v>
      </c>
      <c r="N8">
        <f t="shared" si="6"/>
        <v>1</v>
      </c>
      <c r="O8">
        <f t="shared" si="7"/>
        <v>1</v>
      </c>
      <c r="P8">
        <f t="shared" si="8"/>
        <v>0</v>
      </c>
      <c r="Q8">
        <f t="shared" si="9"/>
        <v>0</v>
      </c>
      <c r="R8">
        <f t="shared" si="10"/>
        <v>3</v>
      </c>
      <c r="S8">
        <f t="shared" si="11"/>
        <v>1</v>
      </c>
      <c r="U8">
        <f t="shared" si="12"/>
        <v>1</v>
      </c>
      <c r="V8">
        <f t="shared" si="13"/>
        <v>0</v>
      </c>
      <c r="W8">
        <f t="shared" si="14"/>
        <v>0</v>
      </c>
      <c r="X8">
        <f t="shared" si="15"/>
        <v>1</v>
      </c>
      <c r="Y8">
        <f t="shared" si="16"/>
        <v>1</v>
      </c>
      <c r="Z8">
        <f t="shared" si="17"/>
        <v>3</v>
      </c>
      <c r="AB8">
        <f t="shared" si="18"/>
        <v>0</v>
      </c>
      <c r="AC8">
        <f t="shared" si="19"/>
        <v>0</v>
      </c>
      <c r="AD8">
        <f t="shared" si="20"/>
        <v>0</v>
      </c>
      <c r="AE8">
        <f t="shared" si="21"/>
        <v>0</v>
      </c>
      <c r="AF8">
        <f t="shared" si="22"/>
        <v>0</v>
      </c>
      <c r="AG8">
        <f t="shared" si="23"/>
        <v>0</v>
      </c>
    </row>
    <row r="9" spans="1:33" ht="12.75">
      <c r="A9" s="2" t="str">
        <f>'- B -'!B11</f>
        <v>Ramón Barreto</v>
      </c>
      <c r="B9" s="1">
        <f>IF('- B -'!C11&lt;&gt;"",'- B -'!C11,"")</f>
        <v>0</v>
      </c>
      <c r="C9" s="1" t="str">
        <f>'- B -'!D11</f>
        <v>-</v>
      </c>
      <c r="D9" s="1">
        <f>IF('- B -'!E11&lt;&gt;"",'- B -'!E11,"")</f>
        <v>3</v>
      </c>
      <c r="E9" s="3" t="str">
        <f>'- B -'!F11</f>
        <v>Pablo Rocha</v>
      </c>
      <c r="F9" s="1">
        <f>COUNTBLANK('- B -'!C11:'- B -'!E11)</f>
        <v>0</v>
      </c>
      <c r="G9">
        <f t="shared" si="0"/>
        <v>1</v>
      </c>
      <c r="H9">
        <f t="shared" si="1"/>
        <v>1</v>
      </c>
      <c r="I9">
        <f t="shared" si="2"/>
        <v>0</v>
      </c>
      <c r="J9">
        <f t="shared" si="3"/>
        <v>0</v>
      </c>
      <c r="K9">
        <f t="shared" si="4"/>
        <v>3</v>
      </c>
      <c r="L9">
        <f t="shared" si="5"/>
        <v>0</v>
      </c>
      <c r="N9">
        <f t="shared" si="6"/>
        <v>0</v>
      </c>
      <c r="O9">
        <f t="shared" si="7"/>
        <v>0</v>
      </c>
      <c r="P9">
        <f t="shared" si="8"/>
        <v>0</v>
      </c>
      <c r="Q9">
        <f t="shared" si="9"/>
        <v>0</v>
      </c>
      <c r="R9">
        <f t="shared" si="10"/>
        <v>0</v>
      </c>
      <c r="S9">
        <f t="shared" si="11"/>
        <v>0</v>
      </c>
      <c r="U9">
        <f t="shared" si="12"/>
        <v>0</v>
      </c>
      <c r="V9">
        <f t="shared" si="13"/>
        <v>0</v>
      </c>
      <c r="W9">
        <f t="shared" si="14"/>
        <v>0</v>
      </c>
      <c r="X9">
        <f t="shared" si="15"/>
        <v>0</v>
      </c>
      <c r="Y9">
        <f t="shared" si="16"/>
        <v>0</v>
      </c>
      <c r="Z9">
        <f t="shared" si="17"/>
        <v>0</v>
      </c>
      <c r="AB9">
        <f t="shared" si="18"/>
        <v>1</v>
      </c>
      <c r="AC9">
        <f t="shared" si="19"/>
        <v>0</v>
      </c>
      <c r="AD9">
        <f t="shared" si="20"/>
        <v>0</v>
      </c>
      <c r="AE9">
        <f t="shared" si="21"/>
        <v>1</v>
      </c>
      <c r="AF9">
        <f t="shared" si="22"/>
        <v>0</v>
      </c>
      <c r="AG9">
        <f t="shared" si="23"/>
        <v>3</v>
      </c>
    </row>
    <row r="10" spans="7:34" ht="12.75">
      <c r="G10">
        <f aca="true" t="shared" si="24" ref="G10:L10">SUM(G4:G9)</f>
        <v>3</v>
      </c>
      <c r="H10">
        <f t="shared" si="24"/>
        <v>3</v>
      </c>
      <c r="I10">
        <f t="shared" si="24"/>
        <v>0</v>
      </c>
      <c r="J10">
        <f t="shared" si="24"/>
        <v>0</v>
      </c>
      <c r="K10">
        <f t="shared" si="24"/>
        <v>9</v>
      </c>
      <c r="L10">
        <f t="shared" si="24"/>
        <v>1</v>
      </c>
      <c r="M10">
        <f>H10*3+I10</f>
        <v>9</v>
      </c>
      <c r="N10">
        <f aca="true" t="shared" si="25" ref="N10:S10">SUM(N4:N9)</f>
        <v>3</v>
      </c>
      <c r="O10">
        <f t="shared" si="25"/>
        <v>2</v>
      </c>
      <c r="P10">
        <f t="shared" si="25"/>
        <v>0</v>
      </c>
      <c r="Q10">
        <f t="shared" si="25"/>
        <v>1</v>
      </c>
      <c r="R10">
        <f t="shared" si="25"/>
        <v>7</v>
      </c>
      <c r="S10">
        <f t="shared" si="25"/>
        <v>4</v>
      </c>
      <c r="T10">
        <f>O10*3+P10</f>
        <v>6</v>
      </c>
      <c r="U10">
        <f aca="true" t="shared" si="26" ref="U10:Z10">SUM(U4:U9)</f>
        <v>3</v>
      </c>
      <c r="V10">
        <f t="shared" si="26"/>
        <v>1</v>
      </c>
      <c r="W10">
        <f t="shared" si="26"/>
        <v>0</v>
      </c>
      <c r="X10">
        <f t="shared" si="26"/>
        <v>2</v>
      </c>
      <c r="Y10">
        <f t="shared" si="26"/>
        <v>4</v>
      </c>
      <c r="Z10">
        <f t="shared" si="26"/>
        <v>7</v>
      </c>
      <c r="AA10">
        <f>V10*3+W10</f>
        <v>3</v>
      </c>
      <c r="AB10">
        <f aca="true" t="shared" si="27" ref="AB10:AG10">SUM(AB4:AB9)</f>
        <v>3</v>
      </c>
      <c r="AC10">
        <f t="shared" si="27"/>
        <v>0</v>
      </c>
      <c r="AD10">
        <f t="shared" si="27"/>
        <v>0</v>
      </c>
      <c r="AE10">
        <f t="shared" si="27"/>
        <v>3</v>
      </c>
      <c r="AF10">
        <f t="shared" si="27"/>
        <v>1</v>
      </c>
      <c r="AG10">
        <f t="shared" si="27"/>
        <v>9</v>
      </c>
      <c r="AH10">
        <f>AC10*3+AD10</f>
        <v>0</v>
      </c>
    </row>
    <row r="14" ht="12.75">
      <c r="F14" t="s">
        <v>27</v>
      </c>
    </row>
    <row r="15" spans="7:35" ht="12.75">
      <c r="G15" t="s">
        <v>5</v>
      </c>
      <c r="H15" t="s">
        <v>7</v>
      </c>
      <c r="I15" t="s">
        <v>8</v>
      </c>
      <c r="J15" t="s">
        <v>9</v>
      </c>
      <c r="K15" t="s">
        <v>10</v>
      </c>
      <c r="L15" t="s">
        <v>11</v>
      </c>
      <c r="M15" t="s">
        <v>6</v>
      </c>
      <c r="O15" t="s">
        <v>12</v>
      </c>
      <c r="S15" t="s">
        <v>13</v>
      </c>
      <c r="W15" t="s">
        <v>14</v>
      </c>
      <c r="AA15" t="s">
        <v>15</v>
      </c>
      <c r="AE15" t="s">
        <v>16</v>
      </c>
      <c r="AI15" t="s">
        <v>17</v>
      </c>
    </row>
    <row r="16" spans="6:36" ht="12.75">
      <c r="F16" t="str">
        <f>G2</f>
        <v>Pablo Rocha</v>
      </c>
      <c r="G16">
        <f aca="true" t="shared" si="28" ref="G16:M16">G10</f>
        <v>3</v>
      </c>
      <c r="H16">
        <f t="shared" si="28"/>
        <v>3</v>
      </c>
      <c r="I16">
        <f t="shared" si="28"/>
        <v>0</v>
      </c>
      <c r="J16">
        <f t="shared" si="28"/>
        <v>0</v>
      </c>
      <c r="K16">
        <f t="shared" si="28"/>
        <v>9</v>
      </c>
      <c r="L16">
        <f t="shared" si="28"/>
        <v>1</v>
      </c>
      <c r="M16">
        <f t="shared" si="28"/>
        <v>9</v>
      </c>
      <c r="O16" t="str">
        <f>IF($M16&gt;=$M17,$F16,$F17)</f>
        <v>Pablo Rocha</v>
      </c>
      <c r="P16">
        <f>VLOOKUP(O16,$F$16:$M$25,8,FALSE)</f>
        <v>9</v>
      </c>
      <c r="S16" t="str">
        <f>IF($P16&gt;=$P18,$O16,$O18)</f>
        <v>Pablo Rocha</v>
      </c>
      <c r="T16">
        <f>VLOOKUP(S16,$O$16:$P$25,2,FALSE)</f>
        <v>9</v>
      </c>
      <c r="W16" t="str">
        <f>IF($T16&gt;=$T19,$S16,$S19)</f>
        <v>Pablo Rocha</v>
      </c>
      <c r="X16">
        <f>VLOOKUP(W16,$S$16:$T$25,2,FALSE)</f>
        <v>9</v>
      </c>
      <c r="AA16" t="str">
        <f>W16</f>
        <v>Pablo Rocha</v>
      </c>
      <c r="AB16">
        <f>VLOOKUP(AA16,W16:X25,2,FALSE)</f>
        <v>9</v>
      </c>
      <c r="AE16" t="str">
        <f>AA16</f>
        <v>Pablo Rocha</v>
      </c>
      <c r="AF16">
        <f>VLOOKUP(AE16,AA16:AB25,2,FALSE)</f>
        <v>9</v>
      </c>
      <c r="AI16" t="str">
        <f>AE16</f>
        <v>Pablo Rocha</v>
      </c>
      <c r="AJ16">
        <f>VLOOKUP(AI16,AE16:AF25,2,FALSE)</f>
        <v>9</v>
      </c>
    </row>
    <row r="17" spans="6:36" ht="12.75">
      <c r="F17" t="str">
        <f>N2</f>
        <v>Fco. Javier Baez</v>
      </c>
      <c r="G17">
        <f aca="true" t="shared" si="29" ref="G17:M17">N10</f>
        <v>3</v>
      </c>
      <c r="H17">
        <f t="shared" si="29"/>
        <v>2</v>
      </c>
      <c r="I17">
        <f t="shared" si="29"/>
        <v>0</v>
      </c>
      <c r="J17">
        <f t="shared" si="29"/>
        <v>1</v>
      </c>
      <c r="K17">
        <f t="shared" si="29"/>
        <v>7</v>
      </c>
      <c r="L17">
        <f t="shared" si="29"/>
        <v>4</v>
      </c>
      <c r="M17">
        <f t="shared" si="29"/>
        <v>6</v>
      </c>
      <c r="O17" t="str">
        <f>IF($M17&lt;=$M16,$F17,$F16)</f>
        <v>Fco. Javier Baez</v>
      </c>
      <c r="P17">
        <f>VLOOKUP(O17,$F$16:$M$25,8,FALSE)</f>
        <v>6</v>
      </c>
      <c r="S17" t="str">
        <f>O17</f>
        <v>Fco. Javier Baez</v>
      </c>
      <c r="T17">
        <f>VLOOKUP(S17,$O$16:$P$25,2,FALSE)</f>
        <v>6</v>
      </c>
      <c r="W17" t="str">
        <f>S17</f>
        <v>Fco. Javier Baez</v>
      </c>
      <c r="X17">
        <f>VLOOKUP(W17,$S$16:$T$25,2,FALSE)</f>
        <v>6</v>
      </c>
      <c r="AA17" t="str">
        <f>IF(X17&gt;=X18,W17,W18)</f>
        <v>Fco. Javier Baez</v>
      </c>
      <c r="AB17">
        <f>VLOOKUP(AA17,W16:X25,2,FALSE)</f>
        <v>6</v>
      </c>
      <c r="AE17" t="str">
        <f>IF(AB17&gt;=AB19,AA17,AA19)</f>
        <v>Fco. Javier Baez</v>
      </c>
      <c r="AF17">
        <f>VLOOKUP(AE17,AA16:AB25,2,FALSE)</f>
        <v>6</v>
      </c>
      <c r="AI17" t="str">
        <f>AE17</f>
        <v>Fco. Javier Baez</v>
      </c>
      <c r="AJ17">
        <f>VLOOKUP(AI17,AE16:AF25,2,FALSE)</f>
        <v>6</v>
      </c>
    </row>
    <row r="18" spans="6:36" ht="12.75">
      <c r="F18" t="str">
        <f>U2</f>
        <v>Javier Bacallado</v>
      </c>
      <c r="G18">
        <f aca="true" t="shared" si="30" ref="G18:M18">U10</f>
        <v>3</v>
      </c>
      <c r="H18">
        <f t="shared" si="30"/>
        <v>1</v>
      </c>
      <c r="I18">
        <f t="shared" si="30"/>
        <v>0</v>
      </c>
      <c r="J18">
        <f t="shared" si="30"/>
        <v>2</v>
      </c>
      <c r="K18">
        <f t="shared" si="30"/>
        <v>4</v>
      </c>
      <c r="L18">
        <f t="shared" si="30"/>
        <v>7</v>
      </c>
      <c r="M18">
        <f t="shared" si="30"/>
        <v>3</v>
      </c>
      <c r="O18" t="str">
        <f>F18</f>
        <v>Javier Bacallado</v>
      </c>
      <c r="P18">
        <f>VLOOKUP(O18,$F$16:$M$25,8,FALSE)</f>
        <v>3</v>
      </c>
      <c r="S18" t="str">
        <f>IF($P18&lt;=$P16,$O18,$O16)</f>
        <v>Javier Bacallado</v>
      </c>
      <c r="T18">
        <f>VLOOKUP(S18,$O$16:$P$25,2,FALSE)</f>
        <v>3</v>
      </c>
      <c r="W18" t="str">
        <f>S18</f>
        <v>Javier Bacallado</v>
      </c>
      <c r="X18">
        <f>VLOOKUP(W18,$S$16:$T$25,2,FALSE)</f>
        <v>3</v>
      </c>
      <c r="AA18" t="str">
        <f>IF(X18&lt;=X17,W18,W17)</f>
        <v>Javier Bacallado</v>
      </c>
      <c r="AB18">
        <f>VLOOKUP(AA18,W16:X25,2,FALSE)</f>
        <v>3</v>
      </c>
      <c r="AE18" t="str">
        <f>AA18</f>
        <v>Javier Bacallado</v>
      </c>
      <c r="AF18">
        <f>VLOOKUP(AE18,AA16:AB25,2,FALSE)</f>
        <v>3</v>
      </c>
      <c r="AI18" t="str">
        <f>IF(AF18&gt;=AF19,AE18,AE19)</f>
        <v>Javier Bacallado</v>
      </c>
      <c r="AJ18">
        <f>VLOOKUP(AI18,AE16:AF25,2,FALSE)</f>
        <v>3</v>
      </c>
    </row>
    <row r="19" spans="6:36" ht="12.75">
      <c r="F19" t="str">
        <f>AB2</f>
        <v>Ramón Barreto</v>
      </c>
      <c r="G19">
        <f aca="true" t="shared" si="31" ref="G19:M19">AB10</f>
        <v>3</v>
      </c>
      <c r="H19">
        <f t="shared" si="31"/>
        <v>0</v>
      </c>
      <c r="I19">
        <f t="shared" si="31"/>
        <v>0</v>
      </c>
      <c r="J19">
        <f t="shared" si="31"/>
        <v>3</v>
      </c>
      <c r="K19">
        <f t="shared" si="31"/>
        <v>1</v>
      </c>
      <c r="L19">
        <f t="shared" si="31"/>
        <v>9</v>
      </c>
      <c r="M19">
        <f t="shared" si="31"/>
        <v>0</v>
      </c>
      <c r="O19" t="str">
        <f>F19</f>
        <v>Ramón Barreto</v>
      </c>
      <c r="P19">
        <f>VLOOKUP(O19,$F$16:$M$25,8,FALSE)</f>
        <v>0</v>
      </c>
      <c r="S19" t="str">
        <f>O19</f>
        <v>Ramón Barreto</v>
      </c>
      <c r="T19">
        <f>VLOOKUP(S19,$O$16:$P$25,2,FALSE)</f>
        <v>0</v>
      </c>
      <c r="W19" t="str">
        <f>IF($T19&lt;=$T16,$S19,$S16)</f>
        <v>Ramón Barreto</v>
      </c>
      <c r="X19">
        <f>VLOOKUP(W19,$S$16:$T$25,2,FALSE)</f>
        <v>0</v>
      </c>
      <c r="AA19" t="str">
        <f>W19</f>
        <v>Ramón Barreto</v>
      </c>
      <c r="AB19">
        <f>VLOOKUP(AA19,W16:X25,2,FALSE)</f>
        <v>0</v>
      </c>
      <c r="AE19" t="str">
        <f>IF(AB19&lt;=AB17,AA19,AA17)</f>
        <v>Ramón Barreto</v>
      </c>
      <c r="AF19">
        <f>VLOOKUP(AE19,AA16:AB25,2,FALSE)</f>
        <v>0</v>
      </c>
      <c r="AI19" t="str">
        <f>IF(AF19&lt;=AF18,AE19,AE18)</f>
        <v>Ramón Barreto</v>
      </c>
      <c r="AJ19">
        <f>VLOOKUP(AI19,AE16:AF25,2,FALSE)</f>
        <v>0</v>
      </c>
    </row>
    <row r="28" spans="6:37" ht="12.75">
      <c r="F28" t="str">
        <f>AI16</f>
        <v>Pablo Rocha</v>
      </c>
      <c r="J28">
        <f>AJ16</f>
        <v>9</v>
      </c>
      <c r="K28">
        <f>VLOOKUP(AI16,$F$16:$M$25,6,FALSE)</f>
        <v>9</v>
      </c>
      <c r="L28">
        <f>VLOOKUP(AI16,$F$16:$M$25,7,FALSE)</f>
        <v>1</v>
      </c>
      <c r="M28">
        <f>K28-L28</f>
        <v>8</v>
      </c>
      <c r="O28" t="str">
        <f>IF(AND($J28=$J29,$M29&gt;$M28),$F29,$F28)</f>
        <v>Pablo Rocha</v>
      </c>
      <c r="P28">
        <f>VLOOKUP(O28,$F$28:$M$37,5,FALSE)</f>
        <v>9</v>
      </c>
      <c r="Q28">
        <f>VLOOKUP(O28,$F$28:$M$37,8,FALSE)</f>
        <v>8</v>
      </c>
      <c r="S28" t="str">
        <f>IF(AND(P28=P30,Q30&gt;Q28),O30,O28)</f>
        <v>Pablo Rocha</v>
      </c>
      <c r="T28">
        <f>VLOOKUP(S28,$O$28:$Q$37,2,FALSE)</f>
        <v>9</v>
      </c>
      <c r="U28">
        <f>VLOOKUP(S28,$O$28:$Q$37,3,FALSE)</f>
        <v>8</v>
      </c>
      <c r="W28" t="str">
        <f>IF(AND(T28=T31,U31&gt;U28),S31,S28)</f>
        <v>Pablo Rocha</v>
      </c>
      <c r="X28">
        <f>VLOOKUP(W28,$S$28:$U$37,2,FALSE)</f>
        <v>9</v>
      </c>
      <c r="Y28">
        <f>VLOOKUP(W28,$S$28:$U$37,3,FALSE)</f>
        <v>8</v>
      </c>
      <c r="AA28" t="str">
        <f>W28</f>
        <v>Pablo Rocha</v>
      </c>
      <c r="AB28">
        <f>VLOOKUP(AA28,W28:Y37,2,FALSE)</f>
        <v>9</v>
      </c>
      <c r="AC28">
        <f>VLOOKUP(AA28,W28:Y37,3,FALSE)</f>
        <v>8</v>
      </c>
      <c r="AE28" t="str">
        <f>AA28</f>
        <v>Pablo Rocha</v>
      </c>
      <c r="AF28">
        <f>VLOOKUP(AE28,AA28:AC37,2,FALSE)</f>
        <v>9</v>
      </c>
      <c r="AG28">
        <f>VLOOKUP(AE28,AA28:AC37,3,FALSE)</f>
        <v>8</v>
      </c>
      <c r="AI28" t="str">
        <f>AE28</f>
        <v>Pablo Rocha</v>
      </c>
      <c r="AJ28">
        <f>VLOOKUP(AI28,AE28:AG37,2,FALSE)</f>
        <v>9</v>
      </c>
      <c r="AK28">
        <f>VLOOKUP(AI28,AE28:AG37,3,FALSE)</f>
        <v>8</v>
      </c>
    </row>
    <row r="29" spans="6:37" ht="12.75">
      <c r="F29" t="str">
        <f>AI17</f>
        <v>Fco. Javier Baez</v>
      </c>
      <c r="J29">
        <f>AJ17</f>
        <v>6</v>
      </c>
      <c r="K29">
        <f>VLOOKUP(AI17,$F$16:$M$25,6,FALSE)</f>
        <v>7</v>
      </c>
      <c r="L29">
        <f>VLOOKUP(AI17,$F$16:$M$25,7,FALSE)</f>
        <v>4</v>
      </c>
      <c r="M29">
        <f>K29-L29</f>
        <v>3</v>
      </c>
      <c r="O29" t="str">
        <f>IF(AND($J28=$J29,$M29&gt;$M28),$F28,$F29)</f>
        <v>Fco. Javier Baez</v>
      </c>
      <c r="P29">
        <f>VLOOKUP(O29,$F$28:$M$37,5,FALSE)</f>
        <v>6</v>
      </c>
      <c r="Q29">
        <f>VLOOKUP(O29,$F$28:$M$37,8,FALSE)</f>
        <v>3</v>
      </c>
      <c r="S29" t="str">
        <f>O29</f>
        <v>Fco. Javier Baez</v>
      </c>
      <c r="T29">
        <f>VLOOKUP(S29,$O$28:$Q$37,2,FALSE)</f>
        <v>6</v>
      </c>
      <c r="U29">
        <f>VLOOKUP(S29,$O$28:$Q$37,3,FALSE)</f>
        <v>3</v>
      </c>
      <c r="W29" t="str">
        <f>S29</f>
        <v>Fco. Javier Baez</v>
      </c>
      <c r="X29">
        <f>VLOOKUP(W29,$S$28:$U$37,2,FALSE)</f>
        <v>6</v>
      </c>
      <c r="Y29">
        <f>VLOOKUP(W29,$S$28:$U$37,3,FALSE)</f>
        <v>3</v>
      </c>
      <c r="AA29" t="str">
        <f>IF(AND(X29=X30,Y30&gt;Y29),W30,W29)</f>
        <v>Fco. Javier Baez</v>
      </c>
      <c r="AB29">
        <f>VLOOKUP(AA29,W28:Y37,2,FALSE)</f>
        <v>6</v>
      </c>
      <c r="AC29">
        <f>VLOOKUP(AA29,W28:Y37,3,FALSE)</f>
        <v>3</v>
      </c>
      <c r="AE29" t="str">
        <f>IF(AND(AB29=AB31,AC31&gt;AC29),AA31,AA29)</f>
        <v>Fco. Javier Baez</v>
      </c>
      <c r="AF29">
        <f>VLOOKUP(AE29,AA28:AC37,2,FALSE)</f>
        <v>6</v>
      </c>
      <c r="AG29">
        <f>VLOOKUP(AE29,AA28:AC37,3,FALSE)</f>
        <v>3</v>
      </c>
      <c r="AI29" t="str">
        <f>AE29</f>
        <v>Fco. Javier Baez</v>
      </c>
      <c r="AJ29">
        <f>VLOOKUP(AI29,AE28:AG37,2,FALSE)</f>
        <v>6</v>
      </c>
      <c r="AK29">
        <f>VLOOKUP(AI29,AE28:AG37,3,FALSE)</f>
        <v>3</v>
      </c>
    </row>
    <row r="30" spans="6:37" ht="12.75">
      <c r="F30" t="str">
        <f>AI18</f>
        <v>Javier Bacallado</v>
      </c>
      <c r="J30">
        <f>AJ18</f>
        <v>3</v>
      </c>
      <c r="K30">
        <f>VLOOKUP(AI18,$F$16:$M$25,6,FALSE)</f>
        <v>4</v>
      </c>
      <c r="L30">
        <f>VLOOKUP(AI18,$F$16:$M$25,7,FALSE)</f>
        <v>7</v>
      </c>
      <c r="M30">
        <f>K30-L30</f>
        <v>-3</v>
      </c>
      <c r="O30" t="str">
        <f>F30</f>
        <v>Javier Bacallado</v>
      </c>
      <c r="P30">
        <f>VLOOKUP(O30,$F$28:$M$37,5,FALSE)</f>
        <v>3</v>
      </c>
      <c r="Q30">
        <f>VLOOKUP(O30,$F$28:$M$37,8,FALSE)</f>
        <v>-3</v>
      </c>
      <c r="S30" t="str">
        <f>IF(AND($P28=P30,Q30&gt;Q28),O28,O30)</f>
        <v>Javier Bacallado</v>
      </c>
      <c r="T30">
        <f>VLOOKUP(S30,$O$28:$Q$37,2,FALSE)</f>
        <v>3</v>
      </c>
      <c r="U30">
        <f>VLOOKUP(S30,$O$28:$Q$37,3,FALSE)</f>
        <v>-3</v>
      </c>
      <c r="W30" t="str">
        <f>S30</f>
        <v>Javier Bacallado</v>
      </c>
      <c r="X30">
        <f>VLOOKUP(W30,$S$28:$U$37,2,FALSE)</f>
        <v>3</v>
      </c>
      <c r="Y30">
        <f>VLOOKUP(W30,$S$28:$U$37,3,FALSE)</f>
        <v>-3</v>
      </c>
      <c r="AA30" t="str">
        <f>IF(AND(X29=X30,Y30&gt;Y29),W29,W30)</f>
        <v>Javier Bacallado</v>
      </c>
      <c r="AB30">
        <f>VLOOKUP(AA30,W28:Y37,2,FALSE)</f>
        <v>3</v>
      </c>
      <c r="AC30">
        <f>VLOOKUP(AA30,W28:Y37,3,FALSE)</f>
        <v>-3</v>
      </c>
      <c r="AE30" t="str">
        <f>AA30</f>
        <v>Javier Bacallado</v>
      </c>
      <c r="AF30">
        <f>VLOOKUP(AE30,AA28:AC37,2,FALSE)</f>
        <v>3</v>
      </c>
      <c r="AG30">
        <f>VLOOKUP(AE30,AA28:AC37,3,FALSE)</f>
        <v>-3</v>
      </c>
      <c r="AI30" t="str">
        <f>IF(AND(AF30=AF31,AG31&gt;AG30),AE31,AE30)</f>
        <v>Javier Bacallado</v>
      </c>
      <c r="AJ30">
        <f>VLOOKUP(AI30,AE28:AG37,2,FALSE)</f>
        <v>3</v>
      </c>
      <c r="AK30">
        <f>VLOOKUP(AI30,AE28:AG37,3,FALSE)</f>
        <v>-3</v>
      </c>
    </row>
    <row r="31" spans="6:37" ht="12.75">
      <c r="F31" t="str">
        <f>AI19</f>
        <v>Ramón Barreto</v>
      </c>
      <c r="J31">
        <f>AJ19</f>
        <v>0</v>
      </c>
      <c r="K31">
        <f>VLOOKUP(AI19,$F$16:$M$25,6,FALSE)</f>
        <v>1</v>
      </c>
      <c r="L31">
        <f>VLOOKUP(AI19,$F$16:$M$25,7,FALSE)</f>
        <v>9</v>
      </c>
      <c r="M31">
        <f>K31-L31</f>
        <v>-8</v>
      </c>
      <c r="O31" t="str">
        <f>F31</f>
        <v>Ramón Barreto</v>
      </c>
      <c r="P31">
        <f>VLOOKUP(O31,$F$28:$M$37,5,FALSE)</f>
        <v>0</v>
      </c>
      <c r="Q31">
        <f>VLOOKUP(O31,$F$28:$M$37,8,FALSE)</f>
        <v>-8</v>
      </c>
      <c r="S31" t="str">
        <f>O31</f>
        <v>Ramón Barreto</v>
      </c>
      <c r="T31">
        <f>VLOOKUP(S31,$O$28:$Q$37,2,FALSE)</f>
        <v>0</v>
      </c>
      <c r="U31">
        <f>VLOOKUP(S31,$O$28:$Q$37,3,FALSE)</f>
        <v>-8</v>
      </c>
      <c r="W31" t="str">
        <f>IF(AND(T28=T31,U31&gt;U28),S28,S31)</f>
        <v>Ramón Barreto</v>
      </c>
      <c r="X31">
        <f>VLOOKUP(W31,$S$28:$U$37,2,FALSE)</f>
        <v>0</v>
      </c>
      <c r="Y31">
        <f>VLOOKUP(W31,$S$28:$U$37,3,FALSE)</f>
        <v>-8</v>
      </c>
      <c r="AA31" t="str">
        <f>W31</f>
        <v>Ramón Barreto</v>
      </c>
      <c r="AB31">
        <f>VLOOKUP(AA31,W28:Y37,2,FALSE)</f>
        <v>0</v>
      </c>
      <c r="AC31">
        <f>VLOOKUP(AA31,W28:Y37,3,FALSE)</f>
        <v>-8</v>
      </c>
      <c r="AE31" t="str">
        <f>IF(AND(AB29=AB31,AC31&gt;AC29),AA29,AA31)</f>
        <v>Ramón Barreto</v>
      </c>
      <c r="AF31">
        <f>VLOOKUP(AE31,AA28:AC37,2,FALSE)</f>
        <v>0</v>
      </c>
      <c r="AG31">
        <f>VLOOKUP(AE31,AA28:AC37,3,FALSE)</f>
        <v>-8</v>
      </c>
      <c r="AI31" t="str">
        <f>IF(AND(AF30=AF31,AG31&gt;AG30),AE30,AE31)</f>
        <v>Ramón Barreto</v>
      </c>
      <c r="AJ31">
        <f>VLOOKUP(AI31,AE28:AG37,2,FALSE)</f>
        <v>0</v>
      </c>
      <c r="AK31">
        <f>VLOOKUP(AI31,AE28:AG37,3,FALSE)</f>
        <v>-8</v>
      </c>
    </row>
    <row r="40" spans="6:38" ht="12.75">
      <c r="F40" t="str">
        <f>AI28</f>
        <v>Pablo Rocha</v>
      </c>
      <c r="J40">
        <f>VLOOKUP(F40,$F$16:$M$25,8,FALSE)</f>
        <v>9</v>
      </c>
      <c r="K40">
        <f>VLOOKUP(F40,$F$16:$M$25,6,FALSE)</f>
        <v>9</v>
      </c>
      <c r="L40">
        <f>VLOOKUP(F40,$F$16:$M$25,7,FALSE)</f>
        <v>1</v>
      </c>
      <c r="M40">
        <f>K40-L40</f>
        <v>8</v>
      </c>
      <c r="O40" t="str">
        <f>IF(AND(J40=J41,M40=M41,K41&gt;K40),F41,F40)</f>
        <v>Pablo Rocha</v>
      </c>
      <c r="P40">
        <f>VLOOKUP(O40,$F$40:$M$49,5,FALSE)</f>
        <v>9</v>
      </c>
      <c r="Q40">
        <f>VLOOKUP(O40,$F$40:$M$49,8,FALSE)</f>
        <v>8</v>
      </c>
      <c r="R40">
        <f>VLOOKUP(O40,$F$40:$M$49,6,FALSE)</f>
        <v>9</v>
      </c>
      <c r="S40" t="str">
        <f>IF(AND(P40=P42,Q40=Q42,R42&gt;R40),O42,O40)</f>
        <v>Pablo Rocha</v>
      </c>
      <c r="T40">
        <f>VLOOKUP(S40,$O$40:$R$49,2,FALSE)</f>
        <v>9</v>
      </c>
      <c r="U40">
        <f>VLOOKUP(S40,$O$40:$R$49,3,FALSE)</f>
        <v>8</v>
      </c>
      <c r="V40">
        <f>VLOOKUP(S40,$O$40:$R$49,4,FALSE)</f>
        <v>9</v>
      </c>
      <c r="W40" t="str">
        <f>IF(AND(T40=T43,U40=U43,V43&gt;V40),S43,S40)</f>
        <v>Pablo Rocha</v>
      </c>
      <c r="X40">
        <f>VLOOKUP(W40,$S$40:$V$49,2,FALSE)</f>
        <v>9</v>
      </c>
      <c r="Y40">
        <f>VLOOKUP(W40,$S$40:$V$49,3,FALSE)</f>
        <v>8</v>
      </c>
      <c r="Z40">
        <f>VLOOKUP(W40,$S$40:$V$49,4,FALSE)</f>
        <v>9</v>
      </c>
      <c r="AA40" t="str">
        <f>W40</f>
        <v>Pablo Rocha</v>
      </c>
      <c r="AB40">
        <f>VLOOKUP(AA40,W40:Z49,2,FALSE)</f>
        <v>9</v>
      </c>
      <c r="AC40">
        <f>VLOOKUP(AA40,W40:Z49,3,FALSE)</f>
        <v>8</v>
      </c>
      <c r="AD40">
        <f>VLOOKUP(AA40,W40:Z49,4,FALSE)</f>
        <v>9</v>
      </c>
      <c r="AE40" t="str">
        <f>AA40</f>
        <v>Pablo Rocha</v>
      </c>
      <c r="AF40">
        <f>VLOOKUP(AE40,AA40:AD49,2,FALSE)</f>
        <v>9</v>
      </c>
      <c r="AG40">
        <f>VLOOKUP(AE40,AA40:AD49,3,FALSE)</f>
        <v>8</v>
      </c>
      <c r="AH40">
        <f>VLOOKUP(AE40,AA40:AD49,4,FALSE)</f>
        <v>9</v>
      </c>
      <c r="AI40" t="str">
        <f>AE40</f>
        <v>Pablo Rocha</v>
      </c>
      <c r="AJ40">
        <f>VLOOKUP(AI40,AE40:AH49,2,FALSE)</f>
        <v>9</v>
      </c>
      <c r="AK40">
        <f>VLOOKUP(AI40,AE40:AH49,3,FALSE)</f>
        <v>8</v>
      </c>
      <c r="AL40">
        <f>VLOOKUP(AI40,AE40:AH49,4,FALSE)</f>
        <v>9</v>
      </c>
    </row>
    <row r="41" spans="6:38" ht="12.75">
      <c r="F41" t="str">
        <f>AI29</f>
        <v>Fco. Javier Baez</v>
      </c>
      <c r="J41">
        <f>VLOOKUP(F41,$F$16:$M$25,8,FALSE)</f>
        <v>6</v>
      </c>
      <c r="K41">
        <f>VLOOKUP(F41,$F$16:$M$25,6,FALSE)</f>
        <v>7</v>
      </c>
      <c r="L41">
        <f>VLOOKUP(F41,$F$16:$M$25,7,FALSE)</f>
        <v>4</v>
      </c>
      <c r="M41">
        <f>K41-L41</f>
        <v>3</v>
      </c>
      <c r="O41" t="str">
        <f>IF(AND(J40=J41,M40=M41,K41&gt;K40),F40,F41)</f>
        <v>Fco. Javier Baez</v>
      </c>
      <c r="P41">
        <f>VLOOKUP(O41,$F$40:$M$49,5,FALSE)</f>
        <v>6</v>
      </c>
      <c r="Q41">
        <f>VLOOKUP(O41,$F$40:$M$49,8,FALSE)</f>
        <v>3</v>
      </c>
      <c r="R41">
        <f>VLOOKUP(O41,$F$40:$M$49,6,FALSE)</f>
        <v>7</v>
      </c>
      <c r="S41" t="str">
        <f>O41</f>
        <v>Fco. Javier Baez</v>
      </c>
      <c r="T41">
        <f>VLOOKUP(S41,$O$40:$R$49,2,FALSE)</f>
        <v>6</v>
      </c>
      <c r="U41">
        <f>VLOOKUP(S41,$O$40:$R$49,3,FALSE)</f>
        <v>3</v>
      </c>
      <c r="V41">
        <f>VLOOKUP(S41,$O$40:$R$49,4,FALSE)</f>
        <v>7</v>
      </c>
      <c r="W41" t="str">
        <f>S41</f>
        <v>Fco. Javier Baez</v>
      </c>
      <c r="X41">
        <f>VLOOKUP(W41,$S$40:$V$49,2,FALSE)</f>
        <v>6</v>
      </c>
      <c r="Y41">
        <f>VLOOKUP(W41,$S$40:$V$49,3,FALSE)</f>
        <v>3</v>
      </c>
      <c r="Z41">
        <f>VLOOKUP(W41,$S$40:$V$49,4,FALSE)</f>
        <v>7</v>
      </c>
      <c r="AA41" t="str">
        <f>IF(AND(X41=X42,Y41=Y42,Z42&gt;Z41),W42,W41)</f>
        <v>Fco. Javier Baez</v>
      </c>
      <c r="AB41">
        <f>VLOOKUP(AA41,W40:Z49,2,FALSE)</f>
        <v>6</v>
      </c>
      <c r="AC41">
        <f>VLOOKUP(AA41,W40:Z49,3,FALSE)</f>
        <v>3</v>
      </c>
      <c r="AD41">
        <f>VLOOKUP(AA41,W40:Z49,4,FALSE)</f>
        <v>7</v>
      </c>
      <c r="AE41" t="str">
        <f>IF(AND(AB41=AB43,AC41=AC43,AD43&gt;AD41),AA43,AA41)</f>
        <v>Fco. Javier Baez</v>
      </c>
      <c r="AF41">
        <f>VLOOKUP(AE41,AA40:AD49,2,FALSE)</f>
        <v>6</v>
      </c>
      <c r="AG41">
        <f>VLOOKUP(AE41,AA40:AD49,3,FALSE)</f>
        <v>3</v>
      </c>
      <c r="AH41">
        <f>VLOOKUP(AE41,AA40:AD49,4,FALSE)</f>
        <v>7</v>
      </c>
      <c r="AI41" t="str">
        <f>AE41</f>
        <v>Fco. Javier Baez</v>
      </c>
      <c r="AJ41">
        <f>VLOOKUP(AI41,AE40:AH49,2,FALSE)</f>
        <v>6</v>
      </c>
      <c r="AK41">
        <f>VLOOKUP(AI41,AE40:AH49,3,FALSE)</f>
        <v>3</v>
      </c>
      <c r="AL41">
        <f>VLOOKUP(AI41,AE40:AH49,4,FALSE)</f>
        <v>7</v>
      </c>
    </row>
    <row r="42" spans="6:38" ht="12.75">
      <c r="F42" t="str">
        <f>AI30</f>
        <v>Javier Bacallado</v>
      </c>
      <c r="J42">
        <f>VLOOKUP(F42,$F$16:$M$25,8,FALSE)</f>
        <v>3</v>
      </c>
      <c r="K42">
        <f>VLOOKUP(F42,$F$16:$M$25,6,FALSE)</f>
        <v>4</v>
      </c>
      <c r="L42">
        <f>VLOOKUP(F42,$F$16:$M$25,7,FALSE)</f>
        <v>7</v>
      </c>
      <c r="M42">
        <f>K42-L42</f>
        <v>-3</v>
      </c>
      <c r="O42" t="str">
        <f>F42</f>
        <v>Javier Bacallado</v>
      </c>
      <c r="P42">
        <f>VLOOKUP(O42,$F$40:$M$49,5,FALSE)</f>
        <v>3</v>
      </c>
      <c r="Q42">
        <f>VLOOKUP(O42,$F$40:$M$49,8,FALSE)</f>
        <v>-3</v>
      </c>
      <c r="R42">
        <f>VLOOKUP(O42,$F$40:$M$49,6,FALSE)</f>
        <v>4</v>
      </c>
      <c r="S42" t="str">
        <f>IF(AND(P40=P42,Q40=Q42,R42&gt;R40),O40,O42)</f>
        <v>Javier Bacallado</v>
      </c>
      <c r="T42">
        <f>VLOOKUP(S42,$O$40:$R$49,2,FALSE)</f>
        <v>3</v>
      </c>
      <c r="U42">
        <f>VLOOKUP(S42,$O$40:$R$49,3,FALSE)</f>
        <v>-3</v>
      </c>
      <c r="V42">
        <f>VLOOKUP(S42,$O$40:$R$49,4,FALSE)</f>
        <v>4</v>
      </c>
      <c r="W42" t="str">
        <f>S42</f>
        <v>Javier Bacallado</v>
      </c>
      <c r="X42">
        <f>VLOOKUP(W42,$S$40:$V$49,2,FALSE)</f>
        <v>3</v>
      </c>
      <c r="Y42">
        <f>VLOOKUP(W42,$S$40:$V$49,3,FALSE)</f>
        <v>-3</v>
      </c>
      <c r="Z42">
        <f>VLOOKUP(W42,$S$40:$V$49,4,FALSE)</f>
        <v>4</v>
      </c>
      <c r="AA42" t="str">
        <f>IF(AND(X41=X42,Y41=Y42,Z42&gt;Z41),W41,W42)</f>
        <v>Javier Bacallado</v>
      </c>
      <c r="AB42">
        <f>VLOOKUP(AA42,W40:Z49,2,FALSE)</f>
        <v>3</v>
      </c>
      <c r="AC42">
        <f>VLOOKUP(AA42,W40:Z49,3,FALSE)</f>
        <v>-3</v>
      </c>
      <c r="AD42">
        <f>VLOOKUP(AA42,W40:Z49,4,FALSE)</f>
        <v>4</v>
      </c>
      <c r="AE42" t="str">
        <f>AA42</f>
        <v>Javier Bacallado</v>
      </c>
      <c r="AF42">
        <f>VLOOKUP(AE42,AA40:AD49,2,FALSE)</f>
        <v>3</v>
      </c>
      <c r="AG42">
        <f>VLOOKUP(AE42,AA40:AD49,3,FALSE)</f>
        <v>-3</v>
      </c>
      <c r="AH42">
        <f>VLOOKUP(AE42,AA40:AD49,4,FALSE)</f>
        <v>4</v>
      </c>
      <c r="AI42" t="str">
        <f>IF(AND(AF42=AF43,AG42=AG43,AH43&gt;AH42),AE43,AE42)</f>
        <v>Javier Bacallado</v>
      </c>
      <c r="AJ42">
        <f>VLOOKUP(AI42,AE40:AH49,2,FALSE)</f>
        <v>3</v>
      </c>
      <c r="AK42">
        <f>VLOOKUP(AI42,AE40:AH49,3,FALSE)</f>
        <v>-3</v>
      </c>
      <c r="AL42">
        <f>VLOOKUP(AI42,AE40:AH49,4,FALSE)</f>
        <v>4</v>
      </c>
    </row>
    <row r="43" spans="6:38" ht="12.75">
      <c r="F43" t="str">
        <f>AI31</f>
        <v>Ramón Barreto</v>
      </c>
      <c r="J43">
        <f>VLOOKUP(F43,$F$16:$M$25,8,FALSE)</f>
        <v>0</v>
      </c>
      <c r="K43">
        <f>VLOOKUP(F43,$F$16:$M$25,6,FALSE)</f>
        <v>1</v>
      </c>
      <c r="L43">
        <f>VLOOKUP(F43,$F$16:$M$25,7,FALSE)</f>
        <v>9</v>
      </c>
      <c r="M43">
        <f>K43-L43</f>
        <v>-8</v>
      </c>
      <c r="O43" t="str">
        <f>F43</f>
        <v>Ramón Barreto</v>
      </c>
      <c r="P43">
        <f>VLOOKUP(O43,$F$40:$M$49,5,FALSE)</f>
        <v>0</v>
      </c>
      <c r="Q43">
        <f>VLOOKUP(O43,$F$40:$M$49,8,FALSE)</f>
        <v>-8</v>
      </c>
      <c r="R43">
        <f>VLOOKUP(O43,$F$40:$M$49,6,FALSE)</f>
        <v>1</v>
      </c>
      <c r="S43" t="str">
        <f>O43</f>
        <v>Ramón Barreto</v>
      </c>
      <c r="T43">
        <f>VLOOKUP(S43,$O$40:$R$49,2,FALSE)</f>
        <v>0</v>
      </c>
      <c r="U43">
        <f>VLOOKUP(S43,$O$40:$R$49,3,FALSE)</f>
        <v>-8</v>
      </c>
      <c r="V43">
        <f>VLOOKUP(S43,$O$40:$R$49,4,FALSE)</f>
        <v>1</v>
      </c>
      <c r="W43" t="str">
        <f>IF(AND(T40=T43,U40=U43,V43&gt;V40),S40,S43)</f>
        <v>Ramón Barreto</v>
      </c>
      <c r="X43">
        <f>VLOOKUP(W43,$S$40:$V$49,2,FALSE)</f>
        <v>0</v>
      </c>
      <c r="Y43">
        <f>VLOOKUP(W43,$S$40:$V$49,3,FALSE)</f>
        <v>-8</v>
      </c>
      <c r="Z43">
        <f>VLOOKUP(W43,$S$40:$V$49,4,FALSE)</f>
        <v>1</v>
      </c>
      <c r="AA43" t="str">
        <f>W43</f>
        <v>Ramón Barreto</v>
      </c>
      <c r="AB43">
        <f>VLOOKUP(AA43,W40:Z49,2,FALSE)</f>
        <v>0</v>
      </c>
      <c r="AC43">
        <f>VLOOKUP(AA43,W40:Z49,3,FALSE)</f>
        <v>-8</v>
      </c>
      <c r="AD43">
        <f>VLOOKUP(AA43,W40:Z49,4,FALSE)</f>
        <v>1</v>
      </c>
      <c r="AE43" t="str">
        <f>IF(AND(AB41=AB43,AC41=AC43,AD43&gt;AD41),AA41,AA43)</f>
        <v>Ramón Barreto</v>
      </c>
      <c r="AF43">
        <f>VLOOKUP(AE43,AA40:AD49,2,FALSE)</f>
        <v>0</v>
      </c>
      <c r="AG43">
        <f>VLOOKUP(AE43,AA40:AD49,3,FALSE)</f>
        <v>-8</v>
      </c>
      <c r="AH43">
        <f>VLOOKUP(AE43,AA40:AD49,4,FALSE)</f>
        <v>1</v>
      </c>
      <c r="AI43" t="str">
        <f>IF(AND(AF42=AF43,AG42=AG43,AH43&gt;AH42),AE42,AE43)</f>
        <v>Ramón Barreto</v>
      </c>
      <c r="AJ43">
        <f>VLOOKUP(AI43,AE40:AH49,2,FALSE)</f>
        <v>0</v>
      </c>
      <c r="AK43">
        <f>VLOOKUP(AI43,AE40:AH49,3,FALSE)</f>
        <v>-8</v>
      </c>
      <c r="AL43">
        <f>VLOOKUP(AI43,AE40:AH49,4,FALSE)</f>
        <v>1</v>
      </c>
    </row>
    <row r="51" ht="12.75">
      <c r="F51" t="s">
        <v>28</v>
      </c>
    </row>
    <row r="52" spans="6:13" ht="12.75">
      <c r="F52" t="str">
        <f>AI40</f>
        <v>Pablo Rocha</v>
      </c>
      <c r="G52">
        <f>VLOOKUP(F52,$F$16:$M$25,2,FALSE)</f>
        <v>3</v>
      </c>
      <c r="H52">
        <f>VLOOKUP(F52,$F$16:$M$25,3,FALSE)</f>
        <v>3</v>
      </c>
      <c r="I52">
        <f>VLOOKUP(F52,$F$16:$M$25,4,FALSE)</f>
        <v>0</v>
      </c>
      <c r="J52">
        <f>VLOOKUP(F52,$F$16:$M$25,5,FALSE)</f>
        <v>0</v>
      </c>
      <c r="K52">
        <f>VLOOKUP(F52,$F$16:$M$25,6,FALSE)</f>
        <v>9</v>
      </c>
      <c r="L52">
        <f>VLOOKUP(F52,$F$16:$M$25,7,FALSE)</f>
        <v>1</v>
      </c>
      <c r="M52">
        <f>VLOOKUP(F52,$F$16:$M$25,8,FALSE)</f>
        <v>9</v>
      </c>
    </row>
    <row r="53" spans="6:13" ht="12.75">
      <c r="F53" t="str">
        <f>AI41</f>
        <v>Fco. Javier Baez</v>
      </c>
      <c r="G53">
        <f>VLOOKUP(F53,$F$16:$M$25,2,FALSE)</f>
        <v>3</v>
      </c>
      <c r="H53">
        <f>VLOOKUP(F53,$F$16:$M$25,3,FALSE)</f>
        <v>2</v>
      </c>
      <c r="I53">
        <f>VLOOKUP(F53,$F$16:$M$25,4,FALSE)</f>
        <v>0</v>
      </c>
      <c r="J53">
        <f>VLOOKUP(F53,$F$16:$M$25,5,FALSE)</f>
        <v>1</v>
      </c>
      <c r="K53">
        <f>VLOOKUP(F53,$F$16:$M$25,6,FALSE)</f>
        <v>7</v>
      </c>
      <c r="L53">
        <f>VLOOKUP(F53,$F$16:$M$25,7,FALSE)</f>
        <v>4</v>
      </c>
      <c r="M53">
        <f>VLOOKUP(F53,$F$16:$M$25,8,FALSE)</f>
        <v>6</v>
      </c>
    </row>
    <row r="54" spans="6:13" ht="12.75">
      <c r="F54" t="str">
        <f>AI42</f>
        <v>Javier Bacallado</v>
      </c>
      <c r="G54">
        <f>VLOOKUP(F54,$F$16:$M$25,2,FALSE)</f>
        <v>3</v>
      </c>
      <c r="H54">
        <f>VLOOKUP(F54,$F$16:$M$25,3,FALSE)</f>
        <v>1</v>
      </c>
      <c r="I54">
        <f>VLOOKUP(F54,$F$16:$M$25,4,FALSE)</f>
        <v>0</v>
      </c>
      <c r="J54">
        <f>VLOOKUP(F54,$F$16:$M$25,5,FALSE)</f>
        <v>2</v>
      </c>
      <c r="K54">
        <f>VLOOKUP(F54,$F$16:$M$25,6,FALSE)</f>
        <v>4</v>
      </c>
      <c r="L54">
        <f>VLOOKUP(F54,$F$16:$M$25,7,FALSE)</f>
        <v>7</v>
      </c>
      <c r="M54">
        <f>VLOOKUP(F54,$F$16:$M$25,8,FALSE)</f>
        <v>3</v>
      </c>
    </row>
    <row r="55" spans="6:13" ht="12.75">
      <c r="F55" t="str">
        <f>AI43</f>
        <v>Ramón Barreto</v>
      </c>
      <c r="G55">
        <f>VLOOKUP(F55,$F$16:$M$25,2,FALSE)</f>
        <v>3</v>
      </c>
      <c r="H55">
        <f>VLOOKUP(F55,$F$16:$M$25,3,FALSE)</f>
        <v>0</v>
      </c>
      <c r="I55">
        <f>VLOOKUP(F55,$F$16:$M$25,4,FALSE)</f>
        <v>0</v>
      </c>
      <c r="J55">
        <f>VLOOKUP(F55,$F$16:$M$25,5,FALSE)</f>
        <v>3</v>
      </c>
      <c r="K55">
        <f>VLOOKUP(F55,$F$16:$M$25,6,FALSE)</f>
        <v>1</v>
      </c>
      <c r="L55">
        <f>VLOOKUP(F55,$F$16:$M$25,7,FALSE)</f>
        <v>9</v>
      </c>
      <c r="M55">
        <f>VLOOKUP(F55,$F$16:$M$25,8,FALSE)</f>
        <v>0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O28" sqref="O28"/>
      <selection pane="topRight" activeCell="F3" sqref="F3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337" t="s">
        <v>29</v>
      </c>
      <c r="B2" s="337"/>
      <c r="C2" s="337"/>
      <c r="D2" s="337"/>
      <c r="E2" s="337"/>
      <c r="G2" t="str">
        <f>IF('- C -'!Q7&lt;&gt;"",'- C -'!Q7,"")</f>
        <v>Juan Hilario</v>
      </c>
      <c r="N2" t="str">
        <f>IF('- C -'!Q9&lt;&gt;"",'- C -'!Q9,"")</f>
        <v>Aristides Martin</v>
      </c>
      <c r="U2" t="str">
        <f>IF('- C -'!Q11&lt;&gt;"",'- C -'!Q11,"")</f>
        <v>Jorge Fregel</v>
      </c>
      <c r="AB2" t="str">
        <f>IF('- C -'!Q13&lt;&gt;"",'- C -'!Q13,"")</f>
        <v>Agliberto Sánchez</v>
      </c>
    </row>
    <row r="3" spans="6:33" ht="12.75">
      <c r="F3" t="s">
        <v>53</v>
      </c>
      <c r="G3" t="s">
        <v>5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N3" t="s">
        <v>5</v>
      </c>
      <c r="O3" t="s">
        <v>7</v>
      </c>
      <c r="P3" t="s">
        <v>8</v>
      </c>
      <c r="Q3" t="s">
        <v>9</v>
      </c>
      <c r="R3" t="s">
        <v>10</v>
      </c>
      <c r="S3" t="s">
        <v>11</v>
      </c>
      <c r="U3" t="s">
        <v>5</v>
      </c>
      <c r="V3" t="s">
        <v>7</v>
      </c>
      <c r="W3" t="s">
        <v>8</v>
      </c>
      <c r="X3" t="s">
        <v>9</v>
      </c>
      <c r="Y3" t="s">
        <v>10</v>
      </c>
      <c r="Z3" t="s">
        <v>11</v>
      </c>
      <c r="AB3" t="s">
        <v>5</v>
      </c>
      <c r="AC3" t="s">
        <v>7</v>
      </c>
      <c r="AD3" t="s">
        <v>8</v>
      </c>
      <c r="AE3" t="s">
        <v>9</v>
      </c>
      <c r="AF3" t="s">
        <v>10</v>
      </c>
      <c r="AG3" t="s">
        <v>11</v>
      </c>
    </row>
    <row r="4" spans="1:33" ht="12.75">
      <c r="A4" s="2" t="str">
        <f>'- C -'!B6</f>
        <v>Juan Hilario</v>
      </c>
      <c r="B4" s="1">
        <f>IF('- C -'!C6&lt;&gt;"",'- C -'!C6,"")</f>
        <v>3</v>
      </c>
      <c r="C4" s="1" t="str">
        <f>'- C -'!D6</f>
        <v>-</v>
      </c>
      <c r="D4" s="1">
        <f>IF('- C -'!E6&lt;&gt;"",'- C -'!E6,"")</f>
        <v>0</v>
      </c>
      <c r="E4" s="3" t="str">
        <f>'- C -'!F6</f>
        <v>Aristides Martin</v>
      </c>
      <c r="F4" s="1">
        <f>COUNTBLANK('- C -'!C6:'- C -'!E6)</f>
        <v>0</v>
      </c>
      <c r="G4">
        <f aca="true" t="shared" si="0" ref="G4:G9">IF(AND(F4=0,OR($A4=$G$2,$E4=$G$2)),1,0)</f>
        <v>1</v>
      </c>
      <c r="H4">
        <f aca="true" t="shared" si="1" ref="H4:H9">IF(AND(F4=0,OR(AND($A4=$G$2,$B4&gt;$D4),AND($E4=$G$2,$D4&gt;$B4))),1,0)</f>
        <v>1</v>
      </c>
      <c r="I4">
        <f aca="true" t="shared" si="2" ref="I4:I9">IF(AND(F4=0,G4=1,$B4=$D4),1,0)</f>
        <v>0</v>
      </c>
      <c r="J4">
        <f aca="true" t="shared" si="3" ref="J4:J9">IF(AND(F4=0,OR(AND($A4=$G$2,$B4&lt;$D4),AND($E4=$G$2,$D4&lt;$B4))),1,0)</f>
        <v>0</v>
      </c>
      <c r="K4">
        <f aca="true" t="shared" si="4" ref="K4:K9">IF(F4&gt;0,0,IF($A4=$G$2,$B4,IF($E4=$G$2,$D4,0)))</f>
        <v>3</v>
      </c>
      <c r="L4">
        <f aca="true" t="shared" si="5" ref="L4:L9">IF(F4&gt;0,0,IF($A4=$G$2,$D4,IF($E4=$G$2,$B4,0)))</f>
        <v>0</v>
      </c>
      <c r="N4">
        <f aca="true" t="shared" si="6" ref="N4:N9">IF(AND(F4=0,OR($A4=$N$2,$E4=$N$2)),1,0)</f>
        <v>1</v>
      </c>
      <c r="O4">
        <f aca="true" t="shared" si="7" ref="O4:O9">IF(AND(F4=0,OR(AND($A4=$N$2,$B4&gt;$D4),AND($E4=$N$2,$D4&gt;$B4))),1,0)</f>
        <v>0</v>
      </c>
      <c r="P4">
        <f aca="true" t="shared" si="8" ref="P4:P9">IF(AND(F4=0,N4=1,$B4=$D4),1,0)</f>
        <v>0</v>
      </c>
      <c r="Q4">
        <f aca="true" t="shared" si="9" ref="Q4:Q9">IF(AND(F4=0,OR(AND($A4=$N$2,$B4&lt;$D4),AND($E4=$N$2,$D4&lt;$B4))),1,0)</f>
        <v>1</v>
      </c>
      <c r="R4">
        <f aca="true" t="shared" si="10" ref="R4:R9">IF(F4&gt;0,0,IF($A4=$N$2,$B4,IF($E4=$N$2,$D4,0)))</f>
        <v>0</v>
      </c>
      <c r="S4">
        <f aca="true" t="shared" si="11" ref="S4:S9">IF(F4&gt;0,0,IF($A4=$N$2,$D4,IF($E4=$N$2,$B4,0)))</f>
        <v>3</v>
      </c>
      <c r="U4">
        <f aca="true" t="shared" si="12" ref="U4:U9">IF(AND(F4=0,OR($A4=$U$2,$E4=$U$2)),1,0)</f>
        <v>0</v>
      </c>
      <c r="V4">
        <f aca="true" t="shared" si="13" ref="V4:V9">IF(AND(F4=0,OR(AND($A4=$U$2,$B4&gt;$D4),AND($E4=$U$2,$D4&gt;$B4))),1,0)</f>
        <v>0</v>
      </c>
      <c r="W4">
        <f aca="true" t="shared" si="14" ref="W4:W9">IF(AND(F4=0,U4=1,$B4=$D4),1,0)</f>
        <v>0</v>
      </c>
      <c r="X4">
        <f aca="true" t="shared" si="15" ref="X4:X9">IF(AND(F4=0,OR(AND($A4=$U$2,$B4&lt;$D4),AND($E4=$U$2,$D4&lt;$B4))),1,0)</f>
        <v>0</v>
      </c>
      <c r="Y4">
        <f aca="true" t="shared" si="16" ref="Y4:Y9">IF(F4&gt;0,0,IF($A4=$U$2,$B4,IF($E4=$U$2,$D4,0)))</f>
        <v>0</v>
      </c>
      <c r="Z4">
        <f aca="true" t="shared" si="17" ref="Z4:Z9">IF(F4&gt;0,0,IF($A4=$U$2,$D4,IF($E4=$U$2,$B4,0)))</f>
        <v>0</v>
      </c>
      <c r="AB4">
        <f aca="true" t="shared" si="18" ref="AB4:AB9">IF(AND(F4=0,OR($A4=$AB$2,$E4=$AB$2)),1,0)</f>
        <v>0</v>
      </c>
      <c r="AC4">
        <f aca="true" t="shared" si="19" ref="AC4:AC9">IF(AND(F4=0,OR(AND($A4=$AB$2,$B4&gt;$D4),AND($E4=$AB$2,$D4&gt;$B4))),1,0)</f>
        <v>0</v>
      </c>
      <c r="AD4">
        <f aca="true" t="shared" si="20" ref="AD4:AD9">IF(AND(F4=0,AB4=1,$B4=$D4),1,0)</f>
        <v>0</v>
      </c>
      <c r="AE4">
        <f aca="true" t="shared" si="21" ref="AE4:AE9">IF(AND(F4=0,OR(AND($A4=$AB$2,$B4&lt;$D4),AND($E4=$AB$2,$D4&lt;$B4))),1,0)</f>
        <v>0</v>
      </c>
      <c r="AF4">
        <f aca="true" t="shared" si="22" ref="AF4:AF9">IF(F4&gt;0,0,IF($A4=$AB$2,$B4,IF($E4=$AB$2,$D4,0)))</f>
        <v>0</v>
      </c>
      <c r="AG4">
        <f aca="true" t="shared" si="23" ref="AG4:AG9">IF(F4&gt;0,0,IF($A4=$AB$2,$D4,IF($E4=$AB$2,$B4,0)))</f>
        <v>0</v>
      </c>
    </row>
    <row r="5" spans="1:33" ht="12.75">
      <c r="A5" s="2" t="str">
        <f>'- C -'!B7</f>
        <v>Jorge Fregel</v>
      </c>
      <c r="B5" s="1">
        <f>IF('- C -'!C7&lt;&gt;"",'- C -'!C7,"")</f>
        <v>3</v>
      </c>
      <c r="C5" s="1" t="str">
        <f>'- C -'!D7</f>
        <v>-</v>
      </c>
      <c r="D5" s="1">
        <f>IF('- C -'!E7&lt;&gt;"",'- C -'!E7,"")</f>
        <v>1</v>
      </c>
      <c r="E5" s="3" t="str">
        <f>'- C -'!F7</f>
        <v>Agliberto Sánchez</v>
      </c>
      <c r="F5" s="1">
        <f>COUNTBLANK('- C -'!C7:'- C -'!E7)</f>
        <v>0</v>
      </c>
      <c r="G5">
        <f t="shared" si="0"/>
        <v>0</v>
      </c>
      <c r="H5">
        <f t="shared" si="1"/>
        <v>0</v>
      </c>
      <c r="I5">
        <f t="shared" si="2"/>
        <v>0</v>
      </c>
      <c r="J5">
        <f t="shared" si="3"/>
        <v>0</v>
      </c>
      <c r="K5">
        <f t="shared" si="4"/>
        <v>0</v>
      </c>
      <c r="L5">
        <f t="shared" si="5"/>
        <v>0</v>
      </c>
      <c r="N5">
        <f t="shared" si="6"/>
        <v>0</v>
      </c>
      <c r="O5">
        <f t="shared" si="7"/>
        <v>0</v>
      </c>
      <c r="P5">
        <f t="shared" si="8"/>
        <v>0</v>
      </c>
      <c r="Q5">
        <f t="shared" si="9"/>
        <v>0</v>
      </c>
      <c r="R5">
        <f t="shared" si="10"/>
        <v>0</v>
      </c>
      <c r="S5">
        <f t="shared" si="11"/>
        <v>0</v>
      </c>
      <c r="U5">
        <f t="shared" si="12"/>
        <v>1</v>
      </c>
      <c r="V5">
        <f t="shared" si="13"/>
        <v>1</v>
      </c>
      <c r="W5">
        <f t="shared" si="14"/>
        <v>0</v>
      </c>
      <c r="X5">
        <f t="shared" si="15"/>
        <v>0</v>
      </c>
      <c r="Y5">
        <f t="shared" si="16"/>
        <v>3</v>
      </c>
      <c r="Z5">
        <f t="shared" si="17"/>
        <v>1</v>
      </c>
      <c r="AB5">
        <f t="shared" si="18"/>
        <v>1</v>
      </c>
      <c r="AC5">
        <f t="shared" si="19"/>
        <v>0</v>
      </c>
      <c r="AD5">
        <f t="shared" si="20"/>
        <v>0</v>
      </c>
      <c r="AE5">
        <f t="shared" si="21"/>
        <v>1</v>
      </c>
      <c r="AF5">
        <f t="shared" si="22"/>
        <v>1</v>
      </c>
      <c r="AG5">
        <f t="shared" si="23"/>
        <v>3</v>
      </c>
    </row>
    <row r="6" spans="1:33" ht="12.75">
      <c r="A6" s="2" t="str">
        <f>'- C -'!B8</f>
        <v>Agliberto Sánchez</v>
      </c>
      <c r="B6" s="1">
        <f>IF('- C -'!C8&lt;&gt;"",'- C -'!C8,"")</f>
        <v>0</v>
      </c>
      <c r="C6" s="1" t="str">
        <f>'- C -'!D8</f>
        <v>-</v>
      </c>
      <c r="D6" s="1">
        <f>IF('- C -'!E8&lt;&gt;"",'- C -'!E8,"")</f>
        <v>3</v>
      </c>
      <c r="E6" s="3" t="str">
        <f>'- C -'!F8</f>
        <v>Aristides Martin</v>
      </c>
      <c r="F6" s="1">
        <f>COUNTBLANK('- C -'!C8:'- C -'!E8)</f>
        <v>0</v>
      </c>
      <c r="G6">
        <f t="shared" si="0"/>
        <v>0</v>
      </c>
      <c r="H6">
        <f t="shared" si="1"/>
        <v>0</v>
      </c>
      <c r="I6">
        <f t="shared" si="2"/>
        <v>0</v>
      </c>
      <c r="J6">
        <f t="shared" si="3"/>
        <v>0</v>
      </c>
      <c r="K6">
        <f t="shared" si="4"/>
        <v>0</v>
      </c>
      <c r="L6">
        <f t="shared" si="5"/>
        <v>0</v>
      </c>
      <c r="N6">
        <f t="shared" si="6"/>
        <v>1</v>
      </c>
      <c r="O6">
        <f t="shared" si="7"/>
        <v>1</v>
      </c>
      <c r="P6">
        <f t="shared" si="8"/>
        <v>0</v>
      </c>
      <c r="Q6">
        <f t="shared" si="9"/>
        <v>0</v>
      </c>
      <c r="R6">
        <f t="shared" si="10"/>
        <v>3</v>
      </c>
      <c r="S6">
        <f t="shared" si="11"/>
        <v>0</v>
      </c>
      <c r="U6">
        <f t="shared" si="12"/>
        <v>0</v>
      </c>
      <c r="V6">
        <f t="shared" si="13"/>
        <v>0</v>
      </c>
      <c r="W6">
        <f t="shared" si="14"/>
        <v>0</v>
      </c>
      <c r="X6">
        <f t="shared" si="15"/>
        <v>0</v>
      </c>
      <c r="Y6">
        <f t="shared" si="16"/>
        <v>0</v>
      </c>
      <c r="Z6">
        <f t="shared" si="17"/>
        <v>0</v>
      </c>
      <c r="AB6">
        <f t="shared" si="18"/>
        <v>1</v>
      </c>
      <c r="AC6">
        <f t="shared" si="19"/>
        <v>0</v>
      </c>
      <c r="AD6">
        <f t="shared" si="20"/>
        <v>0</v>
      </c>
      <c r="AE6">
        <f t="shared" si="21"/>
        <v>1</v>
      </c>
      <c r="AF6">
        <f t="shared" si="22"/>
        <v>0</v>
      </c>
      <c r="AG6">
        <f t="shared" si="23"/>
        <v>3</v>
      </c>
    </row>
    <row r="7" spans="1:33" ht="12.75">
      <c r="A7" s="2" t="str">
        <f>'- C -'!B9</f>
        <v>Juan Hilario</v>
      </c>
      <c r="B7" s="1">
        <f>IF('- C -'!C9&lt;&gt;"",'- C -'!C9,"")</f>
        <v>3</v>
      </c>
      <c r="C7" s="1" t="str">
        <f>'- C -'!D9</f>
        <v>-</v>
      </c>
      <c r="D7" s="1">
        <f>IF('- C -'!E9&lt;&gt;"",'- C -'!E9,"")</f>
        <v>2</v>
      </c>
      <c r="E7" s="3" t="str">
        <f>'- C -'!F9</f>
        <v>Jorge Fregel</v>
      </c>
      <c r="F7" s="1">
        <f>COUNTBLANK('- C -'!C9:'- C -'!E9)</f>
        <v>0</v>
      </c>
      <c r="G7">
        <f t="shared" si="0"/>
        <v>1</v>
      </c>
      <c r="H7">
        <f t="shared" si="1"/>
        <v>1</v>
      </c>
      <c r="I7">
        <f t="shared" si="2"/>
        <v>0</v>
      </c>
      <c r="J7">
        <f t="shared" si="3"/>
        <v>0</v>
      </c>
      <c r="K7">
        <f t="shared" si="4"/>
        <v>3</v>
      </c>
      <c r="L7">
        <f t="shared" si="5"/>
        <v>2</v>
      </c>
      <c r="N7">
        <f t="shared" si="6"/>
        <v>0</v>
      </c>
      <c r="O7">
        <f t="shared" si="7"/>
        <v>0</v>
      </c>
      <c r="P7">
        <f t="shared" si="8"/>
        <v>0</v>
      </c>
      <c r="Q7">
        <f t="shared" si="9"/>
        <v>0</v>
      </c>
      <c r="R7">
        <f t="shared" si="10"/>
        <v>0</v>
      </c>
      <c r="S7">
        <f t="shared" si="11"/>
        <v>0</v>
      </c>
      <c r="U7">
        <f t="shared" si="12"/>
        <v>1</v>
      </c>
      <c r="V7">
        <f t="shared" si="13"/>
        <v>0</v>
      </c>
      <c r="W7">
        <f t="shared" si="14"/>
        <v>0</v>
      </c>
      <c r="X7">
        <f t="shared" si="15"/>
        <v>1</v>
      </c>
      <c r="Y7">
        <f t="shared" si="16"/>
        <v>2</v>
      </c>
      <c r="Z7">
        <f t="shared" si="17"/>
        <v>3</v>
      </c>
      <c r="AB7">
        <f t="shared" si="18"/>
        <v>0</v>
      </c>
      <c r="AC7">
        <f t="shared" si="19"/>
        <v>0</v>
      </c>
      <c r="AD7">
        <f t="shared" si="20"/>
        <v>0</v>
      </c>
      <c r="AE7">
        <f t="shared" si="21"/>
        <v>0</v>
      </c>
      <c r="AF7">
        <f t="shared" si="22"/>
        <v>0</v>
      </c>
      <c r="AG7">
        <f t="shared" si="23"/>
        <v>0</v>
      </c>
    </row>
    <row r="8" spans="1:33" ht="12.75">
      <c r="A8" s="2" t="str">
        <f>'- C -'!B10</f>
        <v>Agliberto Sánchez</v>
      </c>
      <c r="B8" s="1">
        <f>IF('- C -'!C10&lt;&gt;"",'- C -'!C10,"")</f>
        <v>0</v>
      </c>
      <c r="C8" s="1" t="str">
        <f>'- C -'!D10</f>
        <v>-</v>
      </c>
      <c r="D8" s="1">
        <f>IF('- C -'!E10&lt;&gt;"",'- C -'!E10,"")</f>
        <v>3</v>
      </c>
      <c r="E8" s="3" t="str">
        <f>'- C -'!F10</f>
        <v>Juan Hilario</v>
      </c>
      <c r="F8" s="1">
        <f>COUNTBLANK('- C -'!C10:'- C -'!E10)</f>
        <v>0</v>
      </c>
      <c r="G8">
        <f t="shared" si="0"/>
        <v>1</v>
      </c>
      <c r="H8">
        <f t="shared" si="1"/>
        <v>1</v>
      </c>
      <c r="I8">
        <f t="shared" si="2"/>
        <v>0</v>
      </c>
      <c r="J8">
        <f t="shared" si="3"/>
        <v>0</v>
      </c>
      <c r="K8">
        <f t="shared" si="4"/>
        <v>3</v>
      </c>
      <c r="L8">
        <f t="shared" si="5"/>
        <v>0</v>
      </c>
      <c r="N8">
        <f t="shared" si="6"/>
        <v>0</v>
      </c>
      <c r="O8">
        <f t="shared" si="7"/>
        <v>0</v>
      </c>
      <c r="P8">
        <f t="shared" si="8"/>
        <v>0</v>
      </c>
      <c r="Q8">
        <f t="shared" si="9"/>
        <v>0</v>
      </c>
      <c r="R8">
        <f t="shared" si="10"/>
        <v>0</v>
      </c>
      <c r="S8">
        <f t="shared" si="11"/>
        <v>0</v>
      </c>
      <c r="U8">
        <f t="shared" si="12"/>
        <v>0</v>
      </c>
      <c r="V8">
        <f t="shared" si="13"/>
        <v>0</v>
      </c>
      <c r="W8">
        <f t="shared" si="14"/>
        <v>0</v>
      </c>
      <c r="X8">
        <f t="shared" si="15"/>
        <v>0</v>
      </c>
      <c r="Y8">
        <f t="shared" si="16"/>
        <v>0</v>
      </c>
      <c r="Z8">
        <f t="shared" si="17"/>
        <v>0</v>
      </c>
      <c r="AB8">
        <f t="shared" si="18"/>
        <v>1</v>
      </c>
      <c r="AC8">
        <f t="shared" si="19"/>
        <v>0</v>
      </c>
      <c r="AD8">
        <f t="shared" si="20"/>
        <v>0</v>
      </c>
      <c r="AE8">
        <f t="shared" si="21"/>
        <v>1</v>
      </c>
      <c r="AF8">
        <f t="shared" si="22"/>
        <v>0</v>
      </c>
      <c r="AG8">
        <f t="shared" si="23"/>
        <v>3</v>
      </c>
    </row>
    <row r="9" spans="1:33" ht="12.75">
      <c r="A9" s="2" t="str">
        <f>'- C -'!B11</f>
        <v>Aristides Martin</v>
      </c>
      <c r="B9" s="1">
        <f>IF('- C -'!C11&lt;&gt;"",'- C -'!C11,"")</f>
        <v>3</v>
      </c>
      <c r="C9" s="1" t="str">
        <f>'- C -'!D11</f>
        <v>-</v>
      </c>
      <c r="D9" s="1">
        <f>IF('- C -'!E11&lt;&gt;"",'- C -'!E11,"")</f>
        <v>0</v>
      </c>
      <c r="E9" s="3" t="str">
        <f>'- C -'!F11</f>
        <v>Jorge Fregel</v>
      </c>
      <c r="F9" s="1">
        <f>COUNTBLANK('- C -'!C11:'- C -'!E11)</f>
        <v>0</v>
      </c>
      <c r="G9">
        <f t="shared" si="0"/>
        <v>0</v>
      </c>
      <c r="H9">
        <f t="shared" si="1"/>
        <v>0</v>
      </c>
      <c r="I9">
        <f t="shared" si="2"/>
        <v>0</v>
      </c>
      <c r="J9">
        <f t="shared" si="3"/>
        <v>0</v>
      </c>
      <c r="K9">
        <f t="shared" si="4"/>
        <v>0</v>
      </c>
      <c r="L9">
        <f t="shared" si="5"/>
        <v>0</v>
      </c>
      <c r="N9">
        <f t="shared" si="6"/>
        <v>1</v>
      </c>
      <c r="O9">
        <f t="shared" si="7"/>
        <v>1</v>
      </c>
      <c r="P9">
        <f t="shared" si="8"/>
        <v>0</v>
      </c>
      <c r="Q9">
        <f t="shared" si="9"/>
        <v>0</v>
      </c>
      <c r="R9">
        <f t="shared" si="10"/>
        <v>3</v>
      </c>
      <c r="S9">
        <f t="shared" si="11"/>
        <v>0</v>
      </c>
      <c r="U9">
        <f t="shared" si="12"/>
        <v>1</v>
      </c>
      <c r="V9">
        <f t="shared" si="13"/>
        <v>0</v>
      </c>
      <c r="W9">
        <f t="shared" si="14"/>
        <v>0</v>
      </c>
      <c r="X9">
        <f t="shared" si="15"/>
        <v>1</v>
      </c>
      <c r="Y9">
        <f t="shared" si="16"/>
        <v>0</v>
      </c>
      <c r="Z9">
        <f t="shared" si="17"/>
        <v>3</v>
      </c>
      <c r="AB9">
        <f t="shared" si="18"/>
        <v>0</v>
      </c>
      <c r="AC9">
        <f t="shared" si="19"/>
        <v>0</v>
      </c>
      <c r="AD9">
        <f t="shared" si="20"/>
        <v>0</v>
      </c>
      <c r="AE9">
        <f t="shared" si="21"/>
        <v>0</v>
      </c>
      <c r="AF9">
        <f t="shared" si="22"/>
        <v>0</v>
      </c>
      <c r="AG9">
        <f t="shared" si="23"/>
        <v>0</v>
      </c>
    </row>
    <row r="10" spans="7:34" ht="12.75">
      <c r="G10">
        <f aca="true" t="shared" si="24" ref="G10:L10">SUM(G4:G9)</f>
        <v>3</v>
      </c>
      <c r="H10">
        <f t="shared" si="24"/>
        <v>3</v>
      </c>
      <c r="I10">
        <f t="shared" si="24"/>
        <v>0</v>
      </c>
      <c r="J10">
        <f t="shared" si="24"/>
        <v>0</v>
      </c>
      <c r="K10">
        <f t="shared" si="24"/>
        <v>9</v>
      </c>
      <c r="L10">
        <f t="shared" si="24"/>
        <v>2</v>
      </c>
      <c r="M10">
        <f>H10*3+I10</f>
        <v>9</v>
      </c>
      <c r="N10">
        <f aca="true" t="shared" si="25" ref="N10:S10">SUM(N4:N9)</f>
        <v>3</v>
      </c>
      <c r="O10">
        <f t="shared" si="25"/>
        <v>2</v>
      </c>
      <c r="P10">
        <f t="shared" si="25"/>
        <v>0</v>
      </c>
      <c r="Q10">
        <f t="shared" si="25"/>
        <v>1</v>
      </c>
      <c r="R10">
        <f t="shared" si="25"/>
        <v>6</v>
      </c>
      <c r="S10">
        <f t="shared" si="25"/>
        <v>3</v>
      </c>
      <c r="T10">
        <f>O10*3+P10</f>
        <v>6</v>
      </c>
      <c r="U10">
        <f aca="true" t="shared" si="26" ref="U10:Z10">SUM(U4:U9)</f>
        <v>3</v>
      </c>
      <c r="V10">
        <f t="shared" si="26"/>
        <v>1</v>
      </c>
      <c r="W10">
        <f t="shared" si="26"/>
        <v>0</v>
      </c>
      <c r="X10">
        <f t="shared" si="26"/>
        <v>2</v>
      </c>
      <c r="Y10">
        <f t="shared" si="26"/>
        <v>5</v>
      </c>
      <c r="Z10">
        <f t="shared" si="26"/>
        <v>7</v>
      </c>
      <c r="AA10">
        <f>V10*3+W10</f>
        <v>3</v>
      </c>
      <c r="AB10">
        <f aca="true" t="shared" si="27" ref="AB10:AG10">SUM(AB4:AB9)</f>
        <v>3</v>
      </c>
      <c r="AC10">
        <f t="shared" si="27"/>
        <v>0</v>
      </c>
      <c r="AD10">
        <f t="shared" si="27"/>
        <v>0</v>
      </c>
      <c r="AE10">
        <f t="shared" si="27"/>
        <v>3</v>
      </c>
      <c r="AF10">
        <f t="shared" si="27"/>
        <v>1</v>
      </c>
      <c r="AG10">
        <f t="shared" si="27"/>
        <v>9</v>
      </c>
      <c r="AH10">
        <f>AC10*3+AD10</f>
        <v>0</v>
      </c>
    </row>
    <row r="14" ht="12.75">
      <c r="F14" t="s">
        <v>27</v>
      </c>
    </row>
    <row r="15" spans="7:35" ht="12.75">
      <c r="G15" t="s">
        <v>5</v>
      </c>
      <c r="H15" t="s">
        <v>7</v>
      </c>
      <c r="I15" t="s">
        <v>8</v>
      </c>
      <c r="J15" t="s">
        <v>9</v>
      </c>
      <c r="K15" t="s">
        <v>10</v>
      </c>
      <c r="L15" t="s">
        <v>11</v>
      </c>
      <c r="M15" t="s">
        <v>6</v>
      </c>
      <c r="O15" t="s">
        <v>12</v>
      </c>
      <c r="S15" t="s">
        <v>13</v>
      </c>
      <c r="W15" t="s">
        <v>14</v>
      </c>
      <c r="AA15" t="s">
        <v>15</v>
      </c>
      <c r="AE15" t="s">
        <v>16</v>
      </c>
      <c r="AI15" t="s">
        <v>17</v>
      </c>
    </row>
    <row r="16" spans="6:36" ht="12.75">
      <c r="F16" t="str">
        <f>G2</f>
        <v>Juan Hilario</v>
      </c>
      <c r="G16">
        <f aca="true" t="shared" si="28" ref="G16:M16">G10</f>
        <v>3</v>
      </c>
      <c r="H16">
        <f t="shared" si="28"/>
        <v>3</v>
      </c>
      <c r="I16">
        <f t="shared" si="28"/>
        <v>0</v>
      </c>
      <c r="J16">
        <f t="shared" si="28"/>
        <v>0</v>
      </c>
      <c r="K16">
        <f t="shared" si="28"/>
        <v>9</v>
      </c>
      <c r="L16">
        <f t="shared" si="28"/>
        <v>2</v>
      </c>
      <c r="M16">
        <f t="shared" si="28"/>
        <v>9</v>
      </c>
      <c r="O16" t="str">
        <f>IF($M16&gt;=$M17,$F16,$F17)</f>
        <v>Juan Hilario</v>
      </c>
      <c r="P16">
        <f>VLOOKUP(O16,$F$16:$M$25,8,FALSE)</f>
        <v>9</v>
      </c>
      <c r="S16" t="str">
        <f>IF($P16&gt;=$P18,$O16,$O18)</f>
        <v>Juan Hilario</v>
      </c>
      <c r="T16">
        <f>VLOOKUP(S16,$O$16:$P$25,2,FALSE)</f>
        <v>9</v>
      </c>
      <c r="W16" t="str">
        <f>IF($T16&gt;=$T19,$S16,$S19)</f>
        <v>Juan Hilario</v>
      </c>
      <c r="X16">
        <f>VLOOKUP(W16,$S$16:$T$25,2,FALSE)</f>
        <v>9</v>
      </c>
      <c r="AA16" t="str">
        <f>W16</f>
        <v>Juan Hilario</v>
      </c>
      <c r="AB16">
        <f>VLOOKUP(AA16,W16:X25,2,FALSE)</f>
        <v>9</v>
      </c>
      <c r="AE16" t="str">
        <f>AA16</f>
        <v>Juan Hilario</v>
      </c>
      <c r="AF16">
        <f>VLOOKUP(AE16,AA16:AB25,2,FALSE)</f>
        <v>9</v>
      </c>
      <c r="AI16" t="str">
        <f>AE16</f>
        <v>Juan Hilario</v>
      </c>
      <c r="AJ16">
        <f>VLOOKUP(AI16,AE16:AF25,2,FALSE)</f>
        <v>9</v>
      </c>
    </row>
    <row r="17" spans="6:36" ht="12.75">
      <c r="F17" t="str">
        <f>N2</f>
        <v>Aristides Martin</v>
      </c>
      <c r="G17">
        <f aca="true" t="shared" si="29" ref="G17:M17">N10</f>
        <v>3</v>
      </c>
      <c r="H17">
        <f t="shared" si="29"/>
        <v>2</v>
      </c>
      <c r="I17">
        <f t="shared" si="29"/>
        <v>0</v>
      </c>
      <c r="J17">
        <f t="shared" si="29"/>
        <v>1</v>
      </c>
      <c r="K17">
        <f t="shared" si="29"/>
        <v>6</v>
      </c>
      <c r="L17">
        <f t="shared" si="29"/>
        <v>3</v>
      </c>
      <c r="M17">
        <f t="shared" si="29"/>
        <v>6</v>
      </c>
      <c r="O17" t="str">
        <f>IF($M17&lt;=$M16,$F17,$F16)</f>
        <v>Aristides Martin</v>
      </c>
      <c r="P17">
        <f>VLOOKUP(O17,$F$16:$M$25,8,FALSE)</f>
        <v>6</v>
      </c>
      <c r="S17" t="str">
        <f>O17</f>
        <v>Aristides Martin</v>
      </c>
      <c r="T17">
        <f>VLOOKUP(S17,$O$16:$P$25,2,FALSE)</f>
        <v>6</v>
      </c>
      <c r="W17" t="str">
        <f>S17</f>
        <v>Aristides Martin</v>
      </c>
      <c r="X17">
        <f>VLOOKUP(W17,$S$16:$T$25,2,FALSE)</f>
        <v>6</v>
      </c>
      <c r="AA17" t="str">
        <f>IF(X17&gt;=X18,W17,W18)</f>
        <v>Aristides Martin</v>
      </c>
      <c r="AB17">
        <f>VLOOKUP(AA17,W16:X25,2,FALSE)</f>
        <v>6</v>
      </c>
      <c r="AE17" t="str">
        <f>IF(AB17&gt;=AB19,AA17,AA19)</f>
        <v>Aristides Martin</v>
      </c>
      <c r="AF17">
        <f>VLOOKUP(AE17,AA16:AB25,2,FALSE)</f>
        <v>6</v>
      </c>
      <c r="AI17" t="str">
        <f>AE17</f>
        <v>Aristides Martin</v>
      </c>
      <c r="AJ17">
        <f>VLOOKUP(AI17,AE16:AF25,2,FALSE)</f>
        <v>6</v>
      </c>
    </row>
    <row r="18" spans="6:36" ht="12.75">
      <c r="F18" t="str">
        <f>U2</f>
        <v>Jorge Fregel</v>
      </c>
      <c r="G18">
        <f aca="true" t="shared" si="30" ref="G18:M18">U10</f>
        <v>3</v>
      </c>
      <c r="H18">
        <f t="shared" si="30"/>
        <v>1</v>
      </c>
      <c r="I18">
        <f t="shared" si="30"/>
        <v>0</v>
      </c>
      <c r="J18">
        <f t="shared" si="30"/>
        <v>2</v>
      </c>
      <c r="K18">
        <f t="shared" si="30"/>
        <v>5</v>
      </c>
      <c r="L18">
        <f t="shared" si="30"/>
        <v>7</v>
      </c>
      <c r="M18">
        <f t="shared" si="30"/>
        <v>3</v>
      </c>
      <c r="O18" t="str">
        <f>F18</f>
        <v>Jorge Fregel</v>
      </c>
      <c r="P18">
        <f>VLOOKUP(O18,$F$16:$M$25,8,FALSE)</f>
        <v>3</v>
      </c>
      <c r="S18" t="str">
        <f>IF($P18&lt;=$P16,$O18,$O16)</f>
        <v>Jorge Fregel</v>
      </c>
      <c r="T18">
        <f>VLOOKUP(S18,$O$16:$P$25,2,FALSE)</f>
        <v>3</v>
      </c>
      <c r="W18" t="str">
        <f>S18</f>
        <v>Jorge Fregel</v>
      </c>
      <c r="X18">
        <f>VLOOKUP(W18,$S$16:$T$25,2,FALSE)</f>
        <v>3</v>
      </c>
      <c r="AA18" t="str">
        <f>IF(X18&lt;=X17,W18,W17)</f>
        <v>Jorge Fregel</v>
      </c>
      <c r="AB18">
        <f>VLOOKUP(AA18,W16:X25,2,FALSE)</f>
        <v>3</v>
      </c>
      <c r="AE18" t="str">
        <f>AA18</f>
        <v>Jorge Fregel</v>
      </c>
      <c r="AF18">
        <f>VLOOKUP(AE18,AA16:AB25,2,FALSE)</f>
        <v>3</v>
      </c>
      <c r="AI18" t="str">
        <f>IF(AF18&gt;=AF19,AE18,AE19)</f>
        <v>Jorge Fregel</v>
      </c>
      <c r="AJ18">
        <f>VLOOKUP(AI18,AE16:AF25,2,FALSE)</f>
        <v>3</v>
      </c>
    </row>
    <row r="19" spans="6:36" ht="12.75">
      <c r="F19" t="str">
        <f>AB2</f>
        <v>Agliberto Sánchez</v>
      </c>
      <c r="G19">
        <f aca="true" t="shared" si="31" ref="G19:M19">AB10</f>
        <v>3</v>
      </c>
      <c r="H19">
        <f t="shared" si="31"/>
        <v>0</v>
      </c>
      <c r="I19">
        <f t="shared" si="31"/>
        <v>0</v>
      </c>
      <c r="J19">
        <f t="shared" si="31"/>
        <v>3</v>
      </c>
      <c r="K19">
        <f t="shared" si="31"/>
        <v>1</v>
      </c>
      <c r="L19">
        <f t="shared" si="31"/>
        <v>9</v>
      </c>
      <c r="M19">
        <f t="shared" si="31"/>
        <v>0</v>
      </c>
      <c r="O19" t="str">
        <f>F19</f>
        <v>Agliberto Sánchez</v>
      </c>
      <c r="P19">
        <f>VLOOKUP(O19,$F$16:$M$25,8,FALSE)</f>
        <v>0</v>
      </c>
      <c r="S19" t="str">
        <f>O19</f>
        <v>Agliberto Sánchez</v>
      </c>
      <c r="T19">
        <f>VLOOKUP(S19,$O$16:$P$25,2,FALSE)</f>
        <v>0</v>
      </c>
      <c r="W19" t="str">
        <f>IF($T19&lt;=$T16,$S19,$S16)</f>
        <v>Agliberto Sánchez</v>
      </c>
      <c r="X19">
        <f>VLOOKUP(W19,$S$16:$T$25,2,FALSE)</f>
        <v>0</v>
      </c>
      <c r="AA19" t="str">
        <f>W19</f>
        <v>Agliberto Sánchez</v>
      </c>
      <c r="AB19">
        <f>VLOOKUP(AA19,W16:X25,2,FALSE)</f>
        <v>0</v>
      </c>
      <c r="AE19" t="str">
        <f>IF(AB19&lt;=AB17,AA19,AA17)</f>
        <v>Agliberto Sánchez</v>
      </c>
      <c r="AF19">
        <f>VLOOKUP(AE19,AA16:AB25,2,FALSE)</f>
        <v>0</v>
      </c>
      <c r="AI19" t="str">
        <f>IF(AF19&lt;=AF18,AE19,AE18)</f>
        <v>Agliberto Sánchez</v>
      </c>
      <c r="AJ19">
        <f>VLOOKUP(AI19,AE16:AF25,2,FALSE)</f>
        <v>0</v>
      </c>
    </row>
    <row r="28" spans="6:37" ht="12.75">
      <c r="F28" t="str">
        <f>AI16</f>
        <v>Juan Hilario</v>
      </c>
      <c r="J28">
        <f>AJ16</f>
        <v>9</v>
      </c>
      <c r="K28">
        <f>VLOOKUP(AI16,$F$16:$M$25,6,FALSE)</f>
        <v>9</v>
      </c>
      <c r="L28">
        <f>VLOOKUP(AI16,$F$16:$M$25,7,FALSE)</f>
        <v>2</v>
      </c>
      <c r="M28">
        <f>K28-L28</f>
        <v>7</v>
      </c>
      <c r="O28" t="str">
        <f>IF(AND($J28=$J29,$M29&gt;$M28),$F29,$F28)</f>
        <v>Juan Hilario</v>
      </c>
      <c r="P28">
        <f>VLOOKUP(O28,$F$28:$M$37,5,FALSE)</f>
        <v>9</v>
      </c>
      <c r="Q28">
        <f>VLOOKUP(O28,$F$28:$M$37,8,FALSE)</f>
        <v>7</v>
      </c>
      <c r="S28" t="str">
        <f>IF(AND(P28=P30,Q30&gt;Q28),O30,O28)</f>
        <v>Juan Hilario</v>
      </c>
      <c r="T28">
        <f>VLOOKUP(S28,$O$28:$Q$37,2,FALSE)</f>
        <v>9</v>
      </c>
      <c r="U28">
        <f>VLOOKUP(S28,$O$28:$Q$37,3,FALSE)</f>
        <v>7</v>
      </c>
      <c r="W28" t="str">
        <f>IF(AND(T28=T31,U31&gt;U28),S31,S28)</f>
        <v>Juan Hilario</v>
      </c>
      <c r="X28">
        <f>VLOOKUP(W28,$S$28:$U$37,2,FALSE)</f>
        <v>9</v>
      </c>
      <c r="Y28">
        <f>VLOOKUP(W28,$S$28:$U$37,3,FALSE)</f>
        <v>7</v>
      </c>
      <c r="AA28" t="str">
        <f>W28</f>
        <v>Juan Hilario</v>
      </c>
      <c r="AB28">
        <f>VLOOKUP(AA28,W28:Y37,2,FALSE)</f>
        <v>9</v>
      </c>
      <c r="AC28">
        <f>VLOOKUP(AA28,W28:Y37,3,FALSE)</f>
        <v>7</v>
      </c>
      <c r="AE28" t="str">
        <f>AA28</f>
        <v>Juan Hilario</v>
      </c>
      <c r="AF28">
        <f>VLOOKUP(AE28,AA28:AC37,2,FALSE)</f>
        <v>9</v>
      </c>
      <c r="AG28">
        <f>VLOOKUP(AE28,AA28:AC37,3,FALSE)</f>
        <v>7</v>
      </c>
      <c r="AI28" t="str">
        <f>AE28</f>
        <v>Juan Hilario</v>
      </c>
      <c r="AJ28">
        <f>VLOOKUP(AI28,AE28:AG37,2,FALSE)</f>
        <v>9</v>
      </c>
      <c r="AK28">
        <f>VLOOKUP(AI28,AE28:AG37,3,FALSE)</f>
        <v>7</v>
      </c>
    </row>
    <row r="29" spans="6:37" ht="12.75">
      <c r="F29" t="str">
        <f>AI17</f>
        <v>Aristides Martin</v>
      </c>
      <c r="J29">
        <f>AJ17</f>
        <v>6</v>
      </c>
      <c r="K29">
        <f>VLOOKUP(AI17,$F$16:$M$25,6,FALSE)</f>
        <v>6</v>
      </c>
      <c r="L29">
        <f>VLOOKUP(AI17,$F$16:$M$25,7,FALSE)</f>
        <v>3</v>
      </c>
      <c r="M29">
        <f>K29-L29</f>
        <v>3</v>
      </c>
      <c r="O29" t="str">
        <f>IF(AND($J28=$J29,$M29&gt;$M28),$F28,$F29)</f>
        <v>Aristides Martin</v>
      </c>
      <c r="P29">
        <f>VLOOKUP(O29,$F$28:$M$37,5,FALSE)</f>
        <v>6</v>
      </c>
      <c r="Q29">
        <f>VLOOKUP(O29,$F$28:$M$37,8,FALSE)</f>
        <v>3</v>
      </c>
      <c r="S29" t="str">
        <f>O29</f>
        <v>Aristides Martin</v>
      </c>
      <c r="T29">
        <f>VLOOKUP(S29,$O$28:$Q$37,2,FALSE)</f>
        <v>6</v>
      </c>
      <c r="U29">
        <f>VLOOKUP(S29,$O$28:$Q$37,3,FALSE)</f>
        <v>3</v>
      </c>
      <c r="W29" t="str">
        <f>S29</f>
        <v>Aristides Martin</v>
      </c>
      <c r="X29">
        <f>VLOOKUP(W29,$S$28:$U$37,2,FALSE)</f>
        <v>6</v>
      </c>
      <c r="Y29">
        <f>VLOOKUP(W29,$S$28:$U$37,3,FALSE)</f>
        <v>3</v>
      </c>
      <c r="AA29" t="str">
        <f>IF(AND(X29=X30,Y30&gt;Y29),W30,W29)</f>
        <v>Aristides Martin</v>
      </c>
      <c r="AB29">
        <f>VLOOKUP(AA29,W28:Y37,2,FALSE)</f>
        <v>6</v>
      </c>
      <c r="AC29">
        <f>VLOOKUP(AA29,W28:Y37,3,FALSE)</f>
        <v>3</v>
      </c>
      <c r="AE29" t="str">
        <f>IF(AND(AB29=AB31,AC31&gt;AC29),AA31,AA29)</f>
        <v>Aristides Martin</v>
      </c>
      <c r="AF29">
        <f>VLOOKUP(AE29,AA28:AC37,2,FALSE)</f>
        <v>6</v>
      </c>
      <c r="AG29">
        <f>VLOOKUP(AE29,AA28:AC37,3,FALSE)</f>
        <v>3</v>
      </c>
      <c r="AI29" t="str">
        <f>AE29</f>
        <v>Aristides Martin</v>
      </c>
      <c r="AJ29">
        <f>VLOOKUP(AI29,AE28:AG37,2,FALSE)</f>
        <v>6</v>
      </c>
      <c r="AK29">
        <f>VLOOKUP(AI29,AE28:AG37,3,FALSE)</f>
        <v>3</v>
      </c>
    </row>
    <row r="30" spans="6:37" ht="12.75">
      <c r="F30" t="str">
        <f>AI18</f>
        <v>Jorge Fregel</v>
      </c>
      <c r="J30">
        <f>AJ18</f>
        <v>3</v>
      </c>
      <c r="K30">
        <f>VLOOKUP(AI18,$F$16:$M$25,6,FALSE)</f>
        <v>5</v>
      </c>
      <c r="L30">
        <f>VLOOKUP(AI18,$F$16:$M$25,7,FALSE)</f>
        <v>7</v>
      </c>
      <c r="M30">
        <f>K30-L30</f>
        <v>-2</v>
      </c>
      <c r="O30" t="str">
        <f>F30</f>
        <v>Jorge Fregel</v>
      </c>
      <c r="P30">
        <f>VLOOKUP(O30,$F$28:$M$37,5,FALSE)</f>
        <v>3</v>
      </c>
      <c r="Q30">
        <f>VLOOKUP(O30,$F$28:$M$37,8,FALSE)</f>
        <v>-2</v>
      </c>
      <c r="S30" t="str">
        <f>IF(AND($P28=P30,Q30&gt;Q28),O28,O30)</f>
        <v>Jorge Fregel</v>
      </c>
      <c r="T30">
        <f>VLOOKUP(S30,$O$28:$Q$37,2,FALSE)</f>
        <v>3</v>
      </c>
      <c r="U30">
        <f>VLOOKUP(S30,$O$28:$Q$37,3,FALSE)</f>
        <v>-2</v>
      </c>
      <c r="W30" t="str">
        <f>S30</f>
        <v>Jorge Fregel</v>
      </c>
      <c r="X30">
        <f>VLOOKUP(W30,$S$28:$U$37,2,FALSE)</f>
        <v>3</v>
      </c>
      <c r="Y30">
        <f>VLOOKUP(W30,$S$28:$U$37,3,FALSE)</f>
        <v>-2</v>
      </c>
      <c r="AA30" t="str">
        <f>IF(AND(X29=X30,Y30&gt;Y29),W29,W30)</f>
        <v>Jorge Fregel</v>
      </c>
      <c r="AB30">
        <f>VLOOKUP(AA30,W28:Y37,2,FALSE)</f>
        <v>3</v>
      </c>
      <c r="AC30">
        <f>VLOOKUP(AA30,W28:Y37,3,FALSE)</f>
        <v>-2</v>
      </c>
      <c r="AE30" t="str">
        <f>AA30</f>
        <v>Jorge Fregel</v>
      </c>
      <c r="AF30">
        <f>VLOOKUP(AE30,AA28:AC37,2,FALSE)</f>
        <v>3</v>
      </c>
      <c r="AG30">
        <f>VLOOKUP(AE30,AA28:AC37,3,FALSE)</f>
        <v>-2</v>
      </c>
      <c r="AI30" t="str">
        <f>IF(AND(AF30=AF31,AG31&gt;AG30),AE31,AE30)</f>
        <v>Jorge Fregel</v>
      </c>
      <c r="AJ30">
        <f>VLOOKUP(AI30,AE28:AG37,2,FALSE)</f>
        <v>3</v>
      </c>
      <c r="AK30">
        <f>VLOOKUP(AI30,AE28:AG37,3,FALSE)</f>
        <v>-2</v>
      </c>
    </row>
    <row r="31" spans="6:37" ht="12.75">
      <c r="F31" t="str">
        <f>AI19</f>
        <v>Agliberto Sánchez</v>
      </c>
      <c r="J31">
        <f>AJ19</f>
        <v>0</v>
      </c>
      <c r="K31">
        <f>VLOOKUP(AI19,$F$16:$M$25,6,FALSE)</f>
        <v>1</v>
      </c>
      <c r="L31">
        <f>VLOOKUP(AI19,$F$16:$M$25,7,FALSE)</f>
        <v>9</v>
      </c>
      <c r="M31">
        <f>K31-L31</f>
        <v>-8</v>
      </c>
      <c r="O31" t="str">
        <f>F31</f>
        <v>Agliberto Sánchez</v>
      </c>
      <c r="P31">
        <f>VLOOKUP(O31,$F$28:$M$37,5,FALSE)</f>
        <v>0</v>
      </c>
      <c r="Q31">
        <f>VLOOKUP(O31,$F$28:$M$37,8,FALSE)</f>
        <v>-8</v>
      </c>
      <c r="S31" t="str">
        <f>O31</f>
        <v>Agliberto Sánchez</v>
      </c>
      <c r="T31">
        <f>VLOOKUP(S31,$O$28:$Q$37,2,FALSE)</f>
        <v>0</v>
      </c>
      <c r="U31">
        <f>VLOOKUP(S31,$O$28:$Q$37,3,FALSE)</f>
        <v>-8</v>
      </c>
      <c r="W31" t="str">
        <f>IF(AND(T28=T31,U31&gt;U28),S28,S31)</f>
        <v>Agliberto Sánchez</v>
      </c>
      <c r="X31">
        <f>VLOOKUP(W31,$S$28:$U$37,2,FALSE)</f>
        <v>0</v>
      </c>
      <c r="Y31">
        <f>VLOOKUP(W31,$S$28:$U$37,3,FALSE)</f>
        <v>-8</v>
      </c>
      <c r="AA31" t="str">
        <f>W31</f>
        <v>Agliberto Sánchez</v>
      </c>
      <c r="AB31">
        <f>VLOOKUP(AA31,W28:Y37,2,FALSE)</f>
        <v>0</v>
      </c>
      <c r="AC31">
        <f>VLOOKUP(AA31,W28:Y37,3,FALSE)</f>
        <v>-8</v>
      </c>
      <c r="AE31" t="str">
        <f>IF(AND(AB29=AB31,AC31&gt;AC29),AA29,AA31)</f>
        <v>Agliberto Sánchez</v>
      </c>
      <c r="AF31">
        <f>VLOOKUP(AE31,AA28:AC37,2,FALSE)</f>
        <v>0</v>
      </c>
      <c r="AG31">
        <f>VLOOKUP(AE31,AA28:AC37,3,FALSE)</f>
        <v>-8</v>
      </c>
      <c r="AI31" t="str">
        <f>IF(AND(AF30=AF31,AG31&gt;AG30),AE30,AE31)</f>
        <v>Agliberto Sánchez</v>
      </c>
      <c r="AJ31">
        <f>VLOOKUP(AI31,AE28:AG37,2,FALSE)</f>
        <v>0</v>
      </c>
      <c r="AK31">
        <f>VLOOKUP(AI31,AE28:AG37,3,FALSE)</f>
        <v>-8</v>
      </c>
    </row>
    <row r="40" spans="6:38" ht="12.75">
      <c r="F40" t="str">
        <f>AI28</f>
        <v>Juan Hilario</v>
      </c>
      <c r="J40">
        <f>VLOOKUP(F40,$F$16:$M$25,8,FALSE)</f>
        <v>9</v>
      </c>
      <c r="K40">
        <f>VLOOKUP(F40,$F$16:$M$25,6,FALSE)</f>
        <v>9</v>
      </c>
      <c r="L40">
        <f>VLOOKUP(F40,$F$16:$M$25,7,FALSE)</f>
        <v>2</v>
      </c>
      <c r="M40">
        <f>K40-L40</f>
        <v>7</v>
      </c>
      <c r="O40" t="str">
        <f>IF(AND(J40=J41,M40=M41,K41&gt;K40),F41,F40)</f>
        <v>Juan Hilario</v>
      </c>
      <c r="P40">
        <f>VLOOKUP(O40,$F$40:$M$49,5,FALSE)</f>
        <v>9</v>
      </c>
      <c r="Q40">
        <f>VLOOKUP(O40,$F$40:$M$49,8,FALSE)</f>
        <v>7</v>
      </c>
      <c r="R40">
        <f>VLOOKUP(O40,$F$40:$M$49,6,FALSE)</f>
        <v>9</v>
      </c>
      <c r="S40" t="str">
        <f>IF(AND(P40=P42,Q40=Q42,R42&gt;R40),O42,O40)</f>
        <v>Juan Hilario</v>
      </c>
      <c r="T40">
        <f>VLOOKUP(S40,$O$40:$R$49,2,FALSE)</f>
        <v>9</v>
      </c>
      <c r="U40">
        <f>VLOOKUP(S40,$O$40:$R$49,3,FALSE)</f>
        <v>7</v>
      </c>
      <c r="V40">
        <f>VLOOKUP(S40,$O$40:$R$49,4,FALSE)</f>
        <v>9</v>
      </c>
      <c r="W40" t="str">
        <f>IF(AND(T40=T43,U40=U43,V43&gt;V40),S43,S40)</f>
        <v>Juan Hilario</v>
      </c>
      <c r="X40">
        <f>VLOOKUP(W40,$S$40:$V$49,2,FALSE)</f>
        <v>9</v>
      </c>
      <c r="Y40">
        <f>VLOOKUP(W40,$S$40:$V$49,3,FALSE)</f>
        <v>7</v>
      </c>
      <c r="Z40">
        <f>VLOOKUP(W40,$S$40:$V$49,4,FALSE)</f>
        <v>9</v>
      </c>
      <c r="AA40" t="str">
        <f>W40</f>
        <v>Juan Hilario</v>
      </c>
      <c r="AB40">
        <f>VLOOKUP(AA40,W40:Z49,2,FALSE)</f>
        <v>9</v>
      </c>
      <c r="AC40">
        <f>VLOOKUP(AA40,W40:Z49,3,FALSE)</f>
        <v>7</v>
      </c>
      <c r="AD40">
        <f>VLOOKUP(AA40,W40:Z49,4,FALSE)</f>
        <v>9</v>
      </c>
      <c r="AE40" t="str">
        <f>AA40</f>
        <v>Juan Hilario</v>
      </c>
      <c r="AF40">
        <f>VLOOKUP(AE40,AA40:AD49,2,FALSE)</f>
        <v>9</v>
      </c>
      <c r="AG40">
        <f>VLOOKUP(AE40,AA40:AD49,3,FALSE)</f>
        <v>7</v>
      </c>
      <c r="AH40">
        <f>VLOOKUP(AE40,AA40:AD49,4,FALSE)</f>
        <v>9</v>
      </c>
      <c r="AI40" t="str">
        <f>AE40</f>
        <v>Juan Hilario</v>
      </c>
      <c r="AJ40">
        <f>VLOOKUP(AI40,AE40:AH49,2,FALSE)</f>
        <v>9</v>
      </c>
      <c r="AK40">
        <f>VLOOKUP(AI40,AE40:AH49,3,FALSE)</f>
        <v>7</v>
      </c>
      <c r="AL40">
        <f>VLOOKUP(AI40,AE40:AH49,4,FALSE)</f>
        <v>9</v>
      </c>
    </row>
    <row r="41" spans="6:38" ht="12.75">
      <c r="F41" t="str">
        <f>AI29</f>
        <v>Aristides Martin</v>
      </c>
      <c r="J41">
        <f>VLOOKUP(F41,$F$16:$M$25,8,FALSE)</f>
        <v>6</v>
      </c>
      <c r="K41">
        <f>VLOOKUP(F41,$F$16:$M$25,6,FALSE)</f>
        <v>6</v>
      </c>
      <c r="L41">
        <f>VLOOKUP(F41,$F$16:$M$25,7,FALSE)</f>
        <v>3</v>
      </c>
      <c r="M41">
        <f>K41-L41</f>
        <v>3</v>
      </c>
      <c r="O41" t="str">
        <f>IF(AND(J40=J41,M40=M41,K41&gt;K40),F40,F41)</f>
        <v>Aristides Martin</v>
      </c>
      <c r="P41">
        <f>VLOOKUP(O41,$F$40:$M$49,5,FALSE)</f>
        <v>6</v>
      </c>
      <c r="Q41">
        <f>VLOOKUP(O41,$F$40:$M$49,8,FALSE)</f>
        <v>3</v>
      </c>
      <c r="R41">
        <f>VLOOKUP(O41,$F$40:$M$49,6,FALSE)</f>
        <v>6</v>
      </c>
      <c r="S41" t="str">
        <f>O41</f>
        <v>Aristides Martin</v>
      </c>
      <c r="T41">
        <f>VLOOKUP(S41,$O$40:$R$49,2,FALSE)</f>
        <v>6</v>
      </c>
      <c r="U41">
        <f>VLOOKUP(S41,$O$40:$R$49,3,FALSE)</f>
        <v>3</v>
      </c>
      <c r="V41">
        <f>VLOOKUP(S41,$O$40:$R$49,4,FALSE)</f>
        <v>6</v>
      </c>
      <c r="W41" t="str">
        <f>S41</f>
        <v>Aristides Martin</v>
      </c>
      <c r="X41">
        <f>VLOOKUP(W41,$S$40:$V$49,2,FALSE)</f>
        <v>6</v>
      </c>
      <c r="Y41">
        <f>VLOOKUP(W41,$S$40:$V$49,3,FALSE)</f>
        <v>3</v>
      </c>
      <c r="Z41">
        <f>VLOOKUP(W41,$S$40:$V$49,4,FALSE)</f>
        <v>6</v>
      </c>
      <c r="AA41" t="str">
        <f>IF(AND(X41=X42,Y41=Y42,Z42&gt;Z41),W42,W41)</f>
        <v>Aristides Martin</v>
      </c>
      <c r="AB41">
        <f>VLOOKUP(AA41,W40:Z49,2,FALSE)</f>
        <v>6</v>
      </c>
      <c r="AC41">
        <f>VLOOKUP(AA41,W40:Z49,3,FALSE)</f>
        <v>3</v>
      </c>
      <c r="AD41">
        <f>VLOOKUP(AA41,W40:Z49,4,FALSE)</f>
        <v>6</v>
      </c>
      <c r="AE41" t="str">
        <f>IF(AND(AB41=AB43,AC41=AC43,AD43&gt;AD41),AA43,AA41)</f>
        <v>Aristides Martin</v>
      </c>
      <c r="AF41">
        <f>VLOOKUP(AE41,AA40:AD49,2,FALSE)</f>
        <v>6</v>
      </c>
      <c r="AG41">
        <f>VLOOKUP(AE41,AA40:AD49,3,FALSE)</f>
        <v>3</v>
      </c>
      <c r="AH41">
        <f>VLOOKUP(AE41,AA40:AD49,4,FALSE)</f>
        <v>6</v>
      </c>
      <c r="AI41" t="str">
        <f>AE41</f>
        <v>Aristides Martin</v>
      </c>
      <c r="AJ41">
        <f>VLOOKUP(AI41,AE40:AH49,2,FALSE)</f>
        <v>6</v>
      </c>
      <c r="AK41">
        <f>VLOOKUP(AI41,AE40:AH49,3,FALSE)</f>
        <v>3</v>
      </c>
      <c r="AL41">
        <f>VLOOKUP(AI41,AE40:AH49,4,FALSE)</f>
        <v>6</v>
      </c>
    </row>
    <row r="42" spans="6:38" ht="12.75">
      <c r="F42" t="str">
        <f>AI30</f>
        <v>Jorge Fregel</v>
      </c>
      <c r="J42">
        <f>VLOOKUP(F42,$F$16:$M$25,8,FALSE)</f>
        <v>3</v>
      </c>
      <c r="K42">
        <f>VLOOKUP(F42,$F$16:$M$25,6,FALSE)</f>
        <v>5</v>
      </c>
      <c r="L42">
        <f>VLOOKUP(F42,$F$16:$M$25,7,FALSE)</f>
        <v>7</v>
      </c>
      <c r="M42">
        <f>K42-L42</f>
        <v>-2</v>
      </c>
      <c r="O42" t="str">
        <f>F42</f>
        <v>Jorge Fregel</v>
      </c>
      <c r="P42">
        <f>VLOOKUP(O42,$F$40:$M$49,5,FALSE)</f>
        <v>3</v>
      </c>
      <c r="Q42">
        <f>VLOOKUP(O42,$F$40:$M$49,8,FALSE)</f>
        <v>-2</v>
      </c>
      <c r="R42">
        <f>VLOOKUP(O42,$F$40:$M$49,6,FALSE)</f>
        <v>5</v>
      </c>
      <c r="S42" t="str">
        <f>IF(AND(P40=P42,Q40=Q42,R42&gt;R40),O40,O42)</f>
        <v>Jorge Fregel</v>
      </c>
      <c r="T42">
        <f>VLOOKUP(S42,$O$40:$R$49,2,FALSE)</f>
        <v>3</v>
      </c>
      <c r="U42">
        <f>VLOOKUP(S42,$O$40:$R$49,3,FALSE)</f>
        <v>-2</v>
      </c>
      <c r="V42">
        <f>VLOOKUP(S42,$O$40:$R$49,4,FALSE)</f>
        <v>5</v>
      </c>
      <c r="W42" t="str">
        <f>S42</f>
        <v>Jorge Fregel</v>
      </c>
      <c r="X42">
        <f>VLOOKUP(W42,$S$40:$V$49,2,FALSE)</f>
        <v>3</v>
      </c>
      <c r="Y42">
        <f>VLOOKUP(W42,$S$40:$V$49,3,FALSE)</f>
        <v>-2</v>
      </c>
      <c r="Z42">
        <f>VLOOKUP(W42,$S$40:$V$49,4,FALSE)</f>
        <v>5</v>
      </c>
      <c r="AA42" t="str">
        <f>IF(AND(X41=X42,Y41=Y42,Z42&gt;Z41),W41,W42)</f>
        <v>Jorge Fregel</v>
      </c>
      <c r="AB42">
        <f>VLOOKUP(AA42,W40:Z49,2,FALSE)</f>
        <v>3</v>
      </c>
      <c r="AC42">
        <f>VLOOKUP(AA42,W40:Z49,3,FALSE)</f>
        <v>-2</v>
      </c>
      <c r="AD42">
        <f>VLOOKUP(AA42,W40:Z49,4,FALSE)</f>
        <v>5</v>
      </c>
      <c r="AE42" t="str">
        <f>AA42</f>
        <v>Jorge Fregel</v>
      </c>
      <c r="AF42">
        <f>VLOOKUP(AE42,AA40:AD49,2,FALSE)</f>
        <v>3</v>
      </c>
      <c r="AG42">
        <f>VLOOKUP(AE42,AA40:AD49,3,FALSE)</f>
        <v>-2</v>
      </c>
      <c r="AH42">
        <f>VLOOKUP(AE42,AA40:AD49,4,FALSE)</f>
        <v>5</v>
      </c>
      <c r="AI42" t="str">
        <f>IF(AND(AF42=AF43,AG42=AG43,AH43&gt;AH42),AE43,AE42)</f>
        <v>Jorge Fregel</v>
      </c>
      <c r="AJ42">
        <f>VLOOKUP(AI42,AE40:AH49,2,FALSE)</f>
        <v>3</v>
      </c>
      <c r="AK42">
        <f>VLOOKUP(AI42,AE40:AH49,3,FALSE)</f>
        <v>-2</v>
      </c>
      <c r="AL42">
        <f>VLOOKUP(AI42,AE40:AH49,4,FALSE)</f>
        <v>5</v>
      </c>
    </row>
    <row r="43" spans="6:38" ht="12.75">
      <c r="F43" t="str">
        <f>AI31</f>
        <v>Agliberto Sánchez</v>
      </c>
      <c r="J43">
        <f>VLOOKUP(F43,$F$16:$M$25,8,FALSE)</f>
        <v>0</v>
      </c>
      <c r="K43">
        <f>VLOOKUP(F43,$F$16:$M$25,6,FALSE)</f>
        <v>1</v>
      </c>
      <c r="L43">
        <f>VLOOKUP(F43,$F$16:$M$25,7,FALSE)</f>
        <v>9</v>
      </c>
      <c r="M43">
        <f>K43-L43</f>
        <v>-8</v>
      </c>
      <c r="O43" t="str">
        <f>F43</f>
        <v>Agliberto Sánchez</v>
      </c>
      <c r="P43">
        <f>VLOOKUP(O43,$F$40:$M$49,5,FALSE)</f>
        <v>0</v>
      </c>
      <c r="Q43">
        <f>VLOOKUP(O43,$F$40:$M$49,8,FALSE)</f>
        <v>-8</v>
      </c>
      <c r="R43">
        <f>VLOOKUP(O43,$F$40:$M$49,6,FALSE)</f>
        <v>1</v>
      </c>
      <c r="S43" t="str">
        <f>O43</f>
        <v>Agliberto Sánchez</v>
      </c>
      <c r="T43">
        <f>VLOOKUP(S43,$O$40:$R$49,2,FALSE)</f>
        <v>0</v>
      </c>
      <c r="U43">
        <f>VLOOKUP(S43,$O$40:$R$49,3,FALSE)</f>
        <v>-8</v>
      </c>
      <c r="V43">
        <f>VLOOKUP(S43,$O$40:$R$49,4,FALSE)</f>
        <v>1</v>
      </c>
      <c r="W43" t="str">
        <f>IF(AND(T40=T43,U40=U43,V43&gt;V40),S40,S43)</f>
        <v>Agliberto Sánchez</v>
      </c>
      <c r="X43">
        <f>VLOOKUP(W43,$S$40:$V$49,2,FALSE)</f>
        <v>0</v>
      </c>
      <c r="Y43">
        <f>VLOOKUP(W43,$S$40:$V$49,3,FALSE)</f>
        <v>-8</v>
      </c>
      <c r="Z43">
        <f>VLOOKUP(W43,$S$40:$V$49,4,FALSE)</f>
        <v>1</v>
      </c>
      <c r="AA43" t="str">
        <f>W43</f>
        <v>Agliberto Sánchez</v>
      </c>
      <c r="AB43">
        <f>VLOOKUP(AA43,W40:Z49,2,FALSE)</f>
        <v>0</v>
      </c>
      <c r="AC43">
        <f>VLOOKUP(AA43,W40:Z49,3,FALSE)</f>
        <v>-8</v>
      </c>
      <c r="AD43">
        <f>VLOOKUP(AA43,W40:Z49,4,FALSE)</f>
        <v>1</v>
      </c>
      <c r="AE43" t="str">
        <f>IF(AND(AB41=AB43,AC41=AC43,AD43&gt;AD41),AA41,AA43)</f>
        <v>Agliberto Sánchez</v>
      </c>
      <c r="AF43">
        <f>VLOOKUP(AE43,AA40:AD49,2,FALSE)</f>
        <v>0</v>
      </c>
      <c r="AG43">
        <f>VLOOKUP(AE43,AA40:AD49,3,FALSE)</f>
        <v>-8</v>
      </c>
      <c r="AH43">
        <f>VLOOKUP(AE43,AA40:AD49,4,FALSE)</f>
        <v>1</v>
      </c>
      <c r="AI43" t="str">
        <f>IF(AND(AF42=AF43,AG42=AG43,AH43&gt;AH42),AE42,AE43)</f>
        <v>Agliberto Sánchez</v>
      </c>
      <c r="AJ43">
        <f>VLOOKUP(AI43,AE40:AH49,2,FALSE)</f>
        <v>0</v>
      </c>
      <c r="AK43">
        <f>VLOOKUP(AI43,AE40:AH49,3,FALSE)</f>
        <v>-8</v>
      </c>
      <c r="AL43">
        <f>VLOOKUP(AI43,AE40:AH49,4,FALSE)</f>
        <v>1</v>
      </c>
    </row>
    <row r="51" ht="12.75">
      <c r="F51" t="s">
        <v>28</v>
      </c>
    </row>
    <row r="52" spans="6:13" ht="12.75">
      <c r="F52" t="str">
        <f>AI40</f>
        <v>Juan Hilario</v>
      </c>
      <c r="G52">
        <f>VLOOKUP(F52,$F$16:$M$25,2,FALSE)</f>
        <v>3</v>
      </c>
      <c r="H52">
        <f>VLOOKUP(F52,$F$16:$M$25,3,FALSE)</f>
        <v>3</v>
      </c>
      <c r="I52">
        <f>VLOOKUP(F52,$F$16:$M$25,4,FALSE)</f>
        <v>0</v>
      </c>
      <c r="J52">
        <f>VLOOKUP(F52,$F$16:$M$25,5,FALSE)</f>
        <v>0</v>
      </c>
      <c r="K52">
        <f>VLOOKUP(F52,$F$16:$M$25,6,FALSE)</f>
        <v>9</v>
      </c>
      <c r="L52">
        <f>VLOOKUP(F52,$F$16:$M$25,7,FALSE)</f>
        <v>2</v>
      </c>
      <c r="M52">
        <f>VLOOKUP(F52,$F$16:$M$25,8,FALSE)</f>
        <v>9</v>
      </c>
    </row>
    <row r="53" spans="6:13" ht="12.75">
      <c r="F53" t="str">
        <f>AI41</f>
        <v>Aristides Martin</v>
      </c>
      <c r="G53">
        <f>VLOOKUP(F53,$F$16:$M$25,2,FALSE)</f>
        <v>3</v>
      </c>
      <c r="H53">
        <f>VLOOKUP(F53,$F$16:$M$25,3,FALSE)</f>
        <v>2</v>
      </c>
      <c r="I53">
        <f>VLOOKUP(F53,$F$16:$M$25,4,FALSE)</f>
        <v>0</v>
      </c>
      <c r="J53">
        <f>VLOOKUP(F53,$F$16:$M$25,5,FALSE)</f>
        <v>1</v>
      </c>
      <c r="K53">
        <f>VLOOKUP(F53,$F$16:$M$25,6,FALSE)</f>
        <v>6</v>
      </c>
      <c r="L53">
        <f>VLOOKUP(F53,$F$16:$M$25,7,FALSE)</f>
        <v>3</v>
      </c>
      <c r="M53">
        <f>VLOOKUP(F53,$F$16:$M$25,8,FALSE)</f>
        <v>6</v>
      </c>
    </row>
    <row r="54" spans="6:13" ht="12.75">
      <c r="F54" t="str">
        <f>AI42</f>
        <v>Jorge Fregel</v>
      </c>
      <c r="G54">
        <f>VLOOKUP(F54,$F$16:$M$25,2,FALSE)</f>
        <v>3</v>
      </c>
      <c r="H54">
        <f>VLOOKUP(F54,$F$16:$M$25,3,FALSE)</f>
        <v>1</v>
      </c>
      <c r="I54">
        <f>VLOOKUP(F54,$F$16:$M$25,4,FALSE)</f>
        <v>0</v>
      </c>
      <c r="J54">
        <f>VLOOKUP(F54,$F$16:$M$25,5,FALSE)</f>
        <v>2</v>
      </c>
      <c r="K54">
        <f>VLOOKUP(F54,$F$16:$M$25,6,FALSE)</f>
        <v>5</v>
      </c>
      <c r="L54">
        <f>VLOOKUP(F54,$F$16:$M$25,7,FALSE)</f>
        <v>7</v>
      </c>
      <c r="M54">
        <f>VLOOKUP(F54,$F$16:$M$25,8,FALSE)</f>
        <v>3</v>
      </c>
    </row>
    <row r="55" spans="6:13" ht="12.75">
      <c r="F55" t="str">
        <f>AI43</f>
        <v>Agliberto Sánchez</v>
      </c>
      <c r="G55">
        <f>VLOOKUP(F55,$F$16:$M$25,2,FALSE)</f>
        <v>3</v>
      </c>
      <c r="H55">
        <f>VLOOKUP(F55,$F$16:$M$25,3,FALSE)</f>
        <v>0</v>
      </c>
      <c r="I55">
        <f>VLOOKUP(F55,$F$16:$M$25,4,FALSE)</f>
        <v>0</v>
      </c>
      <c r="J55">
        <f>VLOOKUP(F55,$F$16:$M$25,5,FALSE)</f>
        <v>3</v>
      </c>
      <c r="K55">
        <f>VLOOKUP(F55,$F$16:$M$25,6,FALSE)</f>
        <v>1</v>
      </c>
      <c r="L55">
        <f>VLOOKUP(F55,$F$16:$M$25,7,FALSE)</f>
        <v>9</v>
      </c>
      <c r="M55">
        <f>VLOOKUP(F55,$F$16:$M$25,8,FALSE)</f>
        <v>0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O28" sqref="O28"/>
      <selection pane="topRight" activeCell="F3" sqref="F3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337" t="s">
        <v>29</v>
      </c>
      <c r="B2" s="337"/>
      <c r="C2" s="337"/>
      <c r="D2" s="337"/>
      <c r="E2" s="337"/>
      <c r="G2" t="str">
        <f>IF('- D -'!Q7&lt;&gt;"",'- D -'!Q7,"")</f>
        <v>José Luis García</v>
      </c>
      <c r="N2" t="str">
        <f>IF('- D -'!Q9&lt;&gt;"",'- D -'!Q9,"")</f>
        <v>Iván González</v>
      </c>
      <c r="U2" t="str">
        <f>IF('- D -'!Q11&lt;&gt;"",'- D -'!Q11,"")</f>
        <v>Moises Santana</v>
      </c>
      <c r="AB2" t="str">
        <f>IF('- D -'!Q13&lt;&gt;"",'- D -'!Q13,"")</f>
        <v>Alexis Cruz</v>
      </c>
    </row>
    <row r="3" spans="6:33" ht="12.75">
      <c r="F3" t="s">
        <v>53</v>
      </c>
      <c r="G3" t="s">
        <v>5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N3" t="s">
        <v>5</v>
      </c>
      <c r="O3" t="s">
        <v>7</v>
      </c>
      <c r="P3" t="s">
        <v>8</v>
      </c>
      <c r="Q3" t="s">
        <v>9</v>
      </c>
      <c r="R3" t="s">
        <v>10</v>
      </c>
      <c r="S3" t="s">
        <v>11</v>
      </c>
      <c r="U3" t="s">
        <v>5</v>
      </c>
      <c r="V3" t="s">
        <v>7</v>
      </c>
      <c r="W3" t="s">
        <v>8</v>
      </c>
      <c r="X3" t="s">
        <v>9</v>
      </c>
      <c r="Y3" t="s">
        <v>10</v>
      </c>
      <c r="Z3" t="s">
        <v>11</v>
      </c>
      <c r="AB3" t="s">
        <v>5</v>
      </c>
      <c r="AC3" t="s">
        <v>7</v>
      </c>
      <c r="AD3" t="s">
        <v>8</v>
      </c>
      <c r="AE3" t="s">
        <v>9</v>
      </c>
      <c r="AF3" t="s">
        <v>10</v>
      </c>
      <c r="AG3" t="s">
        <v>11</v>
      </c>
    </row>
    <row r="4" spans="1:33" ht="12.75">
      <c r="A4" s="2" t="str">
        <f>'- D -'!B6</f>
        <v>José Luis García</v>
      </c>
      <c r="B4" s="1">
        <f>IF('- D -'!C6&lt;&gt;"",'- D -'!C6,"")</f>
        <v>2</v>
      </c>
      <c r="C4" s="1" t="str">
        <f>'- D -'!D6</f>
        <v>-</v>
      </c>
      <c r="D4" s="1">
        <f>IF('- D -'!E6&lt;&gt;"",'- D -'!E6,"")</f>
        <v>3</v>
      </c>
      <c r="E4" s="3" t="str">
        <f>'- D -'!F6</f>
        <v>Iván González</v>
      </c>
      <c r="F4" s="1">
        <f>COUNTBLANK('- D -'!C6:'- D -'!E6)</f>
        <v>0</v>
      </c>
      <c r="G4">
        <f aca="true" t="shared" si="0" ref="G4:G9">IF(AND(F4=0,OR($A4=$G$2,$E4=$G$2)),1,0)</f>
        <v>1</v>
      </c>
      <c r="H4">
        <f aca="true" t="shared" si="1" ref="H4:H9">IF(AND(F4=0,OR(AND($A4=$G$2,$B4&gt;$D4),AND($E4=$G$2,$D4&gt;$B4))),1,0)</f>
        <v>0</v>
      </c>
      <c r="I4">
        <f aca="true" t="shared" si="2" ref="I4:I9">IF(AND(F4=0,G4=1,$B4=$D4),1,0)</f>
        <v>0</v>
      </c>
      <c r="J4">
        <f aca="true" t="shared" si="3" ref="J4:J9">IF(AND(F4=0,OR(AND($A4=$G$2,$B4&lt;$D4),AND($E4=$G$2,$D4&lt;$B4))),1,0)</f>
        <v>1</v>
      </c>
      <c r="K4">
        <f aca="true" t="shared" si="4" ref="K4:K9">IF(F4&gt;0,0,IF($A4=$G$2,$B4,IF($E4=$G$2,$D4,0)))</f>
        <v>2</v>
      </c>
      <c r="L4">
        <f aca="true" t="shared" si="5" ref="L4:L9">IF(F4&gt;0,0,IF($A4=$G$2,$D4,IF($E4=$G$2,$B4,0)))</f>
        <v>3</v>
      </c>
      <c r="N4">
        <f aca="true" t="shared" si="6" ref="N4:N9">IF(AND(F4=0,OR($A4=$N$2,$E4=$N$2)),1,0)</f>
        <v>1</v>
      </c>
      <c r="O4">
        <f aca="true" t="shared" si="7" ref="O4:O9">IF(AND(F4=0,OR(AND($A4=$N$2,$B4&gt;$D4),AND($E4=$N$2,$D4&gt;$B4))),1,0)</f>
        <v>1</v>
      </c>
      <c r="P4">
        <f aca="true" t="shared" si="8" ref="P4:P9">IF(AND(F4=0,N4=1,$B4=$D4),1,0)</f>
        <v>0</v>
      </c>
      <c r="Q4">
        <f aca="true" t="shared" si="9" ref="Q4:Q9">IF(AND(F4=0,OR(AND($A4=$N$2,$B4&lt;$D4),AND($E4=$N$2,$D4&lt;$B4))),1,0)</f>
        <v>0</v>
      </c>
      <c r="R4">
        <f aca="true" t="shared" si="10" ref="R4:R9">IF(F4&gt;0,0,IF($A4=$N$2,$B4,IF($E4=$N$2,$D4,0)))</f>
        <v>3</v>
      </c>
      <c r="S4">
        <f aca="true" t="shared" si="11" ref="S4:S9">IF(F4&gt;0,0,IF($A4=$N$2,$D4,IF($E4=$N$2,$B4,0)))</f>
        <v>2</v>
      </c>
      <c r="U4">
        <f aca="true" t="shared" si="12" ref="U4:U9">IF(AND(F4=0,OR($A4=$U$2,$E4=$U$2)),1,0)</f>
        <v>0</v>
      </c>
      <c r="V4">
        <f aca="true" t="shared" si="13" ref="V4:V9">IF(AND(F4=0,OR(AND($A4=$U$2,$B4&gt;$D4),AND($E4=$U$2,$D4&gt;$B4))),1,0)</f>
        <v>0</v>
      </c>
      <c r="W4">
        <f aca="true" t="shared" si="14" ref="W4:W9">IF(AND(F4=0,U4=1,$B4=$D4),1,0)</f>
        <v>0</v>
      </c>
      <c r="X4">
        <f aca="true" t="shared" si="15" ref="X4:X9">IF(AND(F4=0,OR(AND($A4=$U$2,$B4&lt;$D4),AND($E4=$U$2,$D4&lt;$B4))),1,0)</f>
        <v>0</v>
      </c>
      <c r="Y4">
        <f aca="true" t="shared" si="16" ref="Y4:Y9">IF(F4&gt;0,0,IF($A4=$U$2,$B4,IF($E4=$U$2,$D4,0)))</f>
        <v>0</v>
      </c>
      <c r="Z4">
        <f aca="true" t="shared" si="17" ref="Z4:Z9">IF(F4&gt;0,0,IF($A4=$U$2,$D4,IF($E4=$U$2,$B4,0)))</f>
        <v>0</v>
      </c>
      <c r="AB4">
        <f aca="true" t="shared" si="18" ref="AB4:AB9">IF(AND(F4=0,OR($A4=$AB$2,$E4=$AB$2)),1,0)</f>
        <v>0</v>
      </c>
      <c r="AC4">
        <f aca="true" t="shared" si="19" ref="AC4:AC9">IF(AND(F4=0,OR(AND($A4=$AB$2,$B4&gt;$D4),AND($E4=$AB$2,$D4&gt;$B4))),1,0)</f>
        <v>0</v>
      </c>
      <c r="AD4">
        <f aca="true" t="shared" si="20" ref="AD4:AD9">IF(AND(F4=0,AB4=1,$B4=$D4),1,0)</f>
        <v>0</v>
      </c>
      <c r="AE4">
        <f aca="true" t="shared" si="21" ref="AE4:AE9">IF(AND(F4=0,OR(AND($A4=$AB$2,$B4&lt;$D4),AND($E4=$AB$2,$D4&lt;$B4))),1,0)</f>
        <v>0</v>
      </c>
      <c r="AF4">
        <f aca="true" t="shared" si="22" ref="AF4:AF9">IF(F4&gt;0,0,IF($A4=$AB$2,$B4,IF($E4=$AB$2,$D4,0)))</f>
        <v>0</v>
      </c>
      <c r="AG4">
        <f aca="true" t="shared" si="23" ref="AG4:AG9">IF(F4&gt;0,0,IF($A4=$AB$2,$D4,IF($E4=$AB$2,$B4,0)))</f>
        <v>0</v>
      </c>
    </row>
    <row r="5" spans="1:33" ht="12.75">
      <c r="A5" s="2" t="str">
        <f>'- D -'!B7</f>
        <v>Moises Santana</v>
      </c>
      <c r="B5" s="1">
        <f>IF('- D -'!C7&lt;&gt;"",'- D -'!C7,"")</f>
        <v>3</v>
      </c>
      <c r="C5" s="1" t="str">
        <f>'- D -'!D7</f>
        <v>-</v>
      </c>
      <c r="D5" s="1">
        <f>IF('- D -'!E7&lt;&gt;"",'- D -'!E7,"")</f>
        <v>2</v>
      </c>
      <c r="E5" s="3" t="str">
        <f>'- D -'!F7</f>
        <v>Alexis Cruz</v>
      </c>
      <c r="F5" s="1">
        <f>COUNTBLANK('- D -'!C7:'- D -'!E7)</f>
        <v>0</v>
      </c>
      <c r="G5">
        <f t="shared" si="0"/>
        <v>0</v>
      </c>
      <c r="H5">
        <f t="shared" si="1"/>
        <v>0</v>
      </c>
      <c r="I5">
        <f t="shared" si="2"/>
        <v>0</v>
      </c>
      <c r="J5">
        <f t="shared" si="3"/>
        <v>0</v>
      </c>
      <c r="K5">
        <f t="shared" si="4"/>
        <v>0</v>
      </c>
      <c r="L5">
        <f t="shared" si="5"/>
        <v>0</v>
      </c>
      <c r="N5">
        <f t="shared" si="6"/>
        <v>0</v>
      </c>
      <c r="O5">
        <f t="shared" si="7"/>
        <v>0</v>
      </c>
      <c r="P5">
        <f t="shared" si="8"/>
        <v>0</v>
      </c>
      <c r="Q5">
        <f t="shared" si="9"/>
        <v>0</v>
      </c>
      <c r="R5">
        <f t="shared" si="10"/>
        <v>0</v>
      </c>
      <c r="S5">
        <f t="shared" si="11"/>
        <v>0</v>
      </c>
      <c r="U5">
        <f t="shared" si="12"/>
        <v>1</v>
      </c>
      <c r="V5">
        <f t="shared" si="13"/>
        <v>1</v>
      </c>
      <c r="W5">
        <f t="shared" si="14"/>
        <v>0</v>
      </c>
      <c r="X5">
        <f t="shared" si="15"/>
        <v>0</v>
      </c>
      <c r="Y5">
        <f t="shared" si="16"/>
        <v>3</v>
      </c>
      <c r="Z5">
        <f t="shared" si="17"/>
        <v>2</v>
      </c>
      <c r="AB5">
        <f t="shared" si="18"/>
        <v>1</v>
      </c>
      <c r="AC5">
        <f t="shared" si="19"/>
        <v>0</v>
      </c>
      <c r="AD5">
        <f t="shared" si="20"/>
        <v>0</v>
      </c>
      <c r="AE5">
        <f t="shared" si="21"/>
        <v>1</v>
      </c>
      <c r="AF5">
        <f t="shared" si="22"/>
        <v>2</v>
      </c>
      <c r="AG5">
        <f t="shared" si="23"/>
        <v>3</v>
      </c>
    </row>
    <row r="6" spans="1:33" ht="12.75">
      <c r="A6" s="2" t="str">
        <f>'- D -'!B8</f>
        <v>José Luis García</v>
      </c>
      <c r="B6" s="1">
        <f>IF('- D -'!C8&lt;&gt;"",'- D -'!C8,"")</f>
        <v>2</v>
      </c>
      <c r="C6" s="1" t="str">
        <f>'- D -'!D8</f>
        <v>-</v>
      </c>
      <c r="D6" s="1">
        <f>IF('- D -'!E8&lt;&gt;"",'- D -'!E8,"")</f>
        <v>3</v>
      </c>
      <c r="E6" s="3" t="str">
        <f>'- D -'!F8</f>
        <v>Moises Santana</v>
      </c>
      <c r="F6" s="1">
        <f>COUNTBLANK('- D -'!C8:'- D -'!E8)</f>
        <v>0</v>
      </c>
      <c r="G6">
        <f t="shared" si="0"/>
        <v>1</v>
      </c>
      <c r="H6">
        <f t="shared" si="1"/>
        <v>0</v>
      </c>
      <c r="I6">
        <f t="shared" si="2"/>
        <v>0</v>
      </c>
      <c r="J6">
        <f t="shared" si="3"/>
        <v>1</v>
      </c>
      <c r="K6">
        <f t="shared" si="4"/>
        <v>2</v>
      </c>
      <c r="L6">
        <f t="shared" si="5"/>
        <v>3</v>
      </c>
      <c r="N6">
        <f t="shared" si="6"/>
        <v>0</v>
      </c>
      <c r="O6">
        <f t="shared" si="7"/>
        <v>0</v>
      </c>
      <c r="P6">
        <f t="shared" si="8"/>
        <v>0</v>
      </c>
      <c r="Q6">
        <f t="shared" si="9"/>
        <v>0</v>
      </c>
      <c r="R6">
        <f t="shared" si="10"/>
        <v>0</v>
      </c>
      <c r="S6">
        <f t="shared" si="11"/>
        <v>0</v>
      </c>
      <c r="U6">
        <f t="shared" si="12"/>
        <v>1</v>
      </c>
      <c r="V6">
        <f t="shared" si="13"/>
        <v>1</v>
      </c>
      <c r="W6">
        <f t="shared" si="14"/>
        <v>0</v>
      </c>
      <c r="X6">
        <f t="shared" si="15"/>
        <v>0</v>
      </c>
      <c r="Y6">
        <f t="shared" si="16"/>
        <v>3</v>
      </c>
      <c r="Z6">
        <f t="shared" si="17"/>
        <v>2</v>
      </c>
      <c r="AB6">
        <f t="shared" si="18"/>
        <v>0</v>
      </c>
      <c r="AC6">
        <f t="shared" si="19"/>
        <v>0</v>
      </c>
      <c r="AD6">
        <f t="shared" si="20"/>
        <v>0</v>
      </c>
      <c r="AE6">
        <f t="shared" si="21"/>
        <v>0</v>
      </c>
      <c r="AF6">
        <f t="shared" si="22"/>
        <v>0</v>
      </c>
      <c r="AG6">
        <f t="shared" si="23"/>
        <v>0</v>
      </c>
    </row>
    <row r="7" spans="1:33" ht="12.75">
      <c r="A7" s="2" t="str">
        <f>'- D -'!B9</f>
        <v>Alexis Cruz</v>
      </c>
      <c r="B7" s="1">
        <f>IF('- D -'!C9&lt;&gt;"",'- D -'!C9,"")</f>
        <v>1</v>
      </c>
      <c r="C7" s="1" t="str">
        <f>'- D -'!D9</f>
        <v>-</v>
      </c>
      <c r="D7" s="1">
        <f>IF('- D -'!E9&lt;&gt;"",'- D -'!E9,"")</f>
        <v>3</v>
      </c>
      <c r="E7" s="3" t="str">
        <f>'- D -'!F9</f>
        <v>Iván González</v>
      </c>
      <c r="F7" s="1">
        <f>COUNTBLANK('- D -'!C9:'- D -'!E9)</f>
        <v>0</v>
      </c>
      <c r="G7">
        <f t="shared" si="0"/>
        <v>0</v>
      </c>
      <c r="H7">
        <f t="shared" si="1"/>
        <v>0</v>
      </c>
      <c r="I7">
        <f t="shared" si="2"/>
        <v>0</v>
      </c>
      <c r="J7">
        <f t="shared" si="3"/>
        <v>0</v>
      </c>
      <c r="K7">
        <f t="shared" si="4"/>
        <v>0</v>
      </c>
      <c r="L7">
        <f t="shared" si="5"/>
        <v>0</v>
      </c>
      <c r="N7">
        <f t="shared" si="6"/>
        <v>1</v>
      </c>
      <c r="O7">
        <f t="shared" si="7"/>
        <v>1</v>
      </c>
      <c r="P7">
        <f t="shared" si="8"/>
        <v>0</v>
      </c>
      <c r="Q7">
        <f t="shared" si="9"/>
        <v>0</v>
      </c>
      <c r="R7">
        <f t="shared" si="10"/>
        <v>3</v>
      </c>
      <c r="S7">
        <f t="shared" si="11"/>
        <v>1</v>
      </c>
      <c r="U7">
        <f t="shared" si="12"/>
        <v>0</v>
      </c>
      <c r="V7">
        <f t="shared" si="13"/>
        <v>0</v>
      </c>
      <c r="W7">
        <f t="shared" si="14"/>
        <v>0</v>
      </c>
      <c r="X7">
        <f t="shared" si="15"/>
        <v>0</v>
      </c>
      <c r="Y7">
        <f t="shared" si="16"/>
        <v>0</v>
      </c>
      <c r="Z7">
        <f t="shared" si="17"/>
        <v>0</v>
      </c>
      <c r="AB7">
        <f t="shared" si="18"/>
        <v>1</v>
      </c>
      <c r="AC7">
        <f t="shared" si="19"/>
        <v>0</v>
      </c>
      <c r="AD7">
        <f t="shared" si="20"/>
        <v>0</v>
      </c>
      <c r="AE7">
        <f t="shared" si="21"/>
        <v>1</v>
      </c>
      <c r="AF7">
        <f t="shared" si="22"/>
        <v>1</v>
      </c>
      <c r="AG7">
        <f t="shared" si="23"/>
        <v>3</v>
      </c>
    </row>
    <row r="8" spans="1:33" ht="12.75">
      <c r="A8" s="2" t="str">
        <f>'- D -'!B10</f>
        <v>Alexis Cruz</v>
      </c>
      <c r="B8" s="1">
        <f>IF('- D -'!C10&lt;&gt;"",'- D -'!C10,"")</f>
        <v>0</v>
      </c>
      <c r="C8" s="1" t="str">
        <f>'- D -'!D10</f>
        <v>-</v>
      </c>
      <c r="D8" s="1">
        <f>IF('- D -'!E10&lt;&gt;"",'- D -'!E10,"")</f>
        <v>3</v>
      </c>
      <c r="E8" s="3" t="str">
        <f>'- D -'!F10</f>
        <v>José Luis García</v>
      </c>
      <c r="F8" s="1">
        <f>COUNTBLANK('- D -'!C10:'- D -'!E10)</f>
        <v>0</v>
      </c>
      <c r="G8">
        <f t="shared" si="0"/>
        <v>1</v>
      </c>
      <c r="H8">
        <f t="shared" si="1"/>
        <v>1</v>
      </c>
      <c r="I8">
        <f t="shared" si="2"/>
        <v>0</v>
      </c>
      <c r="J8">
        <f t="shared" si="3"/>
        <v>0</v>
      </c>
      <c r="K8">
        <f t="shared" si="4"/>
        <v>3</v>
      </c>
      <c r="L8">
        <f t="shared" si="5"/>
        <v>0</v>
      </c>
      <c r="N8">
        <f t="shared" si="6"/>
        <v>0</v>
      </c>
      <c r="O8">
        <f t="shared" si="7"/>
        <v>0</v>
      </c>
      <c r="P8">
        <f t="shared" si="8"/>
        <v>0</v>
      </c>
      <c r="Q8">
        <f t="shared" si="9"/>
        <v>0</v>
      </c>
      <c r="R8">
        <f t="shared" si="10"/>
        <v>0</v>
      </c>
      <c r="S8">
        <f t="shared" si="11"/>
        <v>0</v>
      </c>
      <c r="U8">
        <f t="shared" si="12"/>
        <v>0</v>
      </c>
      <c r="V8">
        <f t="shared" si="13"/>
        <v>0</v>
      </c>
      <c r="W8">
        <f t="shared" si="14"/>
        <v>0</v>
      </c>
      <c r="X8">
        <f t="shared" si="15"/>
        <v>0</v>
      </c>
      <c r="Y8">
        <f t="shared" si="16"/>
        <v>0</v>
      </c>
      <c r="Z8">
        <f t="shared" si="17"/>
        <v>0</v>
      </c>
      <c r="AB8">
        <f t="shared" si="18"/>
        <v>1</v>
      </c>
      <c r="AC8">
        <f t="shared" si="19"/>
        <v>0</v>
      </c>
      <c r="AD8">
        <f t="shared" si="20"/>
        <v>0</v>
      </c>
      <c r="AE8">
        <f t="shared" si="21"/>
        <v>1</v>
      </c>
      <c r="AF8">
        <f t="shared" si="22"/>
        <v>0</v>
      </c>
      <c r="AG8">
        <f t="shared" si="23"/>
        <v>3</v>
      </c>
    </row>
    <row r="9" spans="1:33" ht="12.75">
      <c r="A9" s="2" t="str">
        <f>'- D -'!B11</f>
        <v>Iván González</v>
      </c>
      <c r="B9" s="1">
        <f>IF('- D -'!C11&lt;&gt;"",'- D -'!C11,"")</f>
        <v>0</v>
      </c>
      <c r="C9" s="1" t="str">
        <f>'- D -'!D11</f>
        <v>-</v>
      </c>
      <c r="D9" s="1">
        <f>IF('- D -'!E11&lt;&gt;"",'- D -'!E11,"")</f>
        <v>3</v>
      </c>
      <c r="E9" s="3" t="str">
        <f>'- D -'!F11</f>
        <v>Moises Santana</v>
      </c>
      <c r="F9" s="1">
        <f>COUNTBLANK('- D -'!C11:'- D -'!E11)</f>
        <v>0</v>
      </c>
      <c r="G9">
        <f t="shared" si="0"/>
        <v>0</v>
      </c>
      <c r="H9">
        <f t="shared" si="1"/>
        <v>0</v>
      </c>
      <c r="I9">
        <f t="shared" si="2"/>
        <v>0</v>
      </c>
      <c r="J9">
        <f t="shared" si="3"/>
        <v>0</v>
      </c>
      <c r="K9">
        <f t="shared" si="4"/>
        <v>0</v>
      </c>
      <c r="L9">
        <f t="shared" si="5"/>
        <v>0</v>
      </c>
      <c r="N9">
        <f t="shared" si="6"/>
        <v>1</v>
      </c>
      <c r="O9">
        <f t="shared" si="7"/>
        <v>0</v>
      </c>
      <c r="P9">
        <f t="shared" si="8"/>
        <v>0</v>
      </c>
      <c r="Q9">
        <f t="shared" si="9"/>
        <v>1</v>
      </c>
      <c r="R9">
        <f t="shared" si="10"/>
        <v>0</v>
      </c>
      <c r="S9">
        <f t="shared" si="11"/>
        <v>3</v>
      </c>
      <c r="U9">
        <f t="shared" si="12"/>
        <v>1</v>
      </c>
      <c r="V9">
        <f t="shared" si="13"/>
        <v>1</v>
      </c>
      <c r="W9">
        <f t="shared" si="14"/>
        <v>0</v>
      </c>
      <c r="X9">
        <f t="shared" si="15"/>
        <v>0</v>
      </c>
      <c r="Y9">
        <f t="shared" si="16"/>
        <v>3</v>
      </c>
      <c r="Z9">
        <f t="shared" si="17"/>
        <v>0</v>
      </c>
      <c r="AB9">
        <f t="shared" si="18"/>
        <v>0</v>
      </c>
      <c r="AC9">
        <f t="shared" si="19"/>
        <v>0</v>
      </c>
      <c r="AD9">
        <f t="shared" si="20"/>
        <v>0</v>
      </c>
      <c r="AE9">
        <f t="shared" si="21"/>
        <v>0</v>
      </c>
      <c r="AF9">
        <f t="shared" si="22"/>
        <v>0</v>
      </c>
      <c r="AG9">
        <f t="shared" si="23"/>
        <v>0</v>
      </c>
    </row>
    <row r="10" spans="7:34" ht="12.75">
      <c r="G10">
        <f aca="true" t="shared" si="24" ref="G10:L10">SUM(G4:G9)</f>
        <v>3</v>
      </c>
      <c r="H10">
        <f t="shared" si="24"/>
        <v>1</v>
      </c>
      <c r="I10">
        <f t="shared" si="24"/>
        <v>0</v>
      </c>
      <c r="J10">
        <f t="shared" si="24"/>
        <v>2</v>
      </c>
      <c r="K10">
        <f t="shared" si="24"/>
        <v>7</v>
      </c>
      <c r="L10">
        <f t="shared" si="24"/>
        <v>6</v>
      </c>
      <c r="M10">
        <f>H10*3+I10</f>
        <v>3</v>
      </c>
      <c r="N10">
        <f aca="true" t="shared" si="25" ref="N10:S10">SUM(N4:N9)</f>
        <v>3</v>
      </c>
      <c r="O10">
        <f t="shared" si="25"/>
        <v>2</v>
      </c>
      <c r="P10">
        <f t="shared" si="25"/>
        <v>0</v>
      </c>
      <c r="Q10">
        <f t="shared" si="25"/>
        <v>1</v>
      </c>
      <c r="R10">
        <f t="shared" si="25"/>
        <v>6</v>
      </c>
      <c r="S10">
        <f t="shared" si="25"/>
        <v>6</v>
      </c>
      <c r="T10">
        <f>O10*3+P10</f>
        <v>6</v>
      </c>
      <c r="U10">
        <f aca="true" t="shared" si="26" ref="U10:Z10">SUM(U4:U9)</f>
        <v>3</v>
      </c>
      <c r="V10">
        <f t="shared" si="26"/>
        <v>3</v>
      </c>
      <c r="W10">
        <f t="shared" si="26"/>
        <v>0</v>
      </c>
      <c r="X10">
        <f t="shared" si="26"/>
        <v>0</v>
      </c>
      <c r="Y10">
        <f t="shared" si="26"/>
        <v>9</v>
      </c>
      <c r="Z10">
        <f t="shared" si="26"/>
        <v>4</v>
      </c>
      <c r="AA10">
        <f>V10*3+W10</f>
        <v>9</v>
      </c>
      <c r="AB10">
        <f aca="true" t="shared" si="27" ref="AB10:AG10">SUM(AB4:AB9)</f>
        <v>3</v>
      </c>
      <c r="AC10">
        <f t="shared" si="27"/>
        <v>0</v>
      </c>
      <c r="AD10">
        <f t="shared" si="27"/>
        <v>0</v>
      </c>
      <c r="AE10">
        <f t="shared" si="27"/>
        <v>3</v>
      </c>
      <c r="AF10">
        <f t="shared" si="27"/>
        <v>3</v>
      </c>
      <c r="AG10">
        <f t="shared" si="27"/>
        <v>9</v>
      </c>
      <c r="AH10">
        <f>AC10*3+AD10</f>
        <v>0</v>
      </c>
    </row>
    <row r="14" ht="12.75">
      <c r="F14" t="s">
        <v>27</v>
      </c>
    </row>
    <row r="15" spans="7:35" ht="12.75">
      <c r="G15" t="s">
        <v>5</v>
      </c>
      <c r="H15" t="s">
        <v>7</v>
      </c>
      <c r="I15" t="s">
        <v>8</v>
      </c>
      <c r="J15" t="s">
        <v>9</v>
      </c>
      <c r="K15" t="s">
        <v>10</v>
      </c>
      <c r="L15" t="s">
        <v>11</v>
      </c>
      <c r="M15" t="s">
        <v>6</v>
      </c>
      <c r="O15" t="s">
        <v>12</v>
      </c>
      <c r="S15" t="s">
        <v>13</v>
      </c>
      <c r="W15" t="s">
        <v>14</v>
      </c>
      <c r="AA15" t="s">
        <v>15</v>
      </c>
      <c r="AE15" t="s">
        <v>16</v>
      </c>
      <c r="AI15" t="s">
        <v>17</v>
      </c>
    </row>
    <row r="16" spans="6:36" ht="12.75">
      <c r="F16" t="str">
        <f>G2</f>
        <v>José Luis García</v>
      </c>
      <c r="G16">
        <f aca="true" t="shared" si="28" ref="G16:M16">G10</f>
        <v>3</v>
      </c>
      <c r="H16">
        <f t="shared" si="28"/>
        <v>1</v>
      </c>
      <c r="I16">
        <f t="shared" si="28"/>
        <v>0</v>
      </c>
      <c r="J16">
        <f t="shared" si="28"/>
        <v>2</v>
      </c>
      <c r="K16">
        <f t="shared" si="28"/>
        <v>7</v>
      </c>
      <c r="L16">
        <f t="shared" si="28"/>
        <v>6</v>
      </c>
      <c r="M16">
        <f t="shared" si="28"/>
        <v>3</v>
      </c>
      <c r="O16" t="str">
        <f>IF($M16&gt;=$M17,$F16,$F17)</f>
        <v>Iván González</v>
      </c>
      <c r="P16">
        <f>VLOOKUP(O16,$F$16:$M$25,8,FALSE)</f>
        <v>6</v>
      </c>
      <c r="S16" t="str">
        <f>IF($P16&gt;=$P18,$O16,$O18)</f>
        <v>Moises Santana</v>
      </c>
      <c r="T16">
        <f>VLOOKUP(S16,$O$16:$P$25,2,FALSE)</f>
        <v>9</v>
      </c>
      <c r="W16" t="str">
        <f>IF($T16&gt;=$T19,$S16,$S19)</f>
        <v>Moises Santana</v>
      </c>
      <c r="X16">
        <f>VLOOKUP(W16,$S$16:$T$25,2,FALSE)</f>
        <v>9</v>
      </c>
      <c r="AA16" t="str">
        <f>W16</f>
        <v>Moises Santana</v>
      </c>
      <c r="AB16">
        <f>VLOOKUP(AA16,W16:X25,2,FALSE)</f>
        <v>9</v>
      </c>
      <c r="AE16" t="str">
        <f>AA16</f>
        <v>Moises Santana</v>
      </c>
      <c r="AF16">
        <f>VLOOKUP(AE16,AA16:AB25,2,FALSE)</f>
        <v>9</v>
      </c>
      <c r="AI16" t="str">
        <f>AE16</f>
        <v>Moises Santana</v>
      </c>
      <c r="AJ16">
        <f>VLOOKUP(AI16,AE16:AF25,2,FALSE)</f>
        <v>9</v>
      </c>
    </row>
    <row r="17" spans="6:36" ht="12.75">
      <c r="F17" t="str">
        <f>N2</f>
        <v>Iván González</v>
      </c>
      <c r="G17">
        <f aca="true" t="shared" si="29" ref="G17:M17">N10</f>
        <v>3</v>
      </c>
      <c r="H17">
        <f t="shared" si="29"/>
        <v>2</v>
      </c>
      <c r="I17">
        <f t="shared" si="29"/>
        <v>0</v>
      </c>
      <c r="J17">
        <f t="shared" si="29"/>
        <v>1</v>
      </c>
      <c r="K17">
        <f t="shared" si="29"/>
        <v>6</v>
      </c>
      <c r="L17">
        <f t="shared" si="29"/>
        <v>6</v>
      </c>
      <c r="M17">
        <f t="shared" si="29"/>
        <v>6</v>
      </c>
      <c r="O17" t="str">
        <f>IF($M17&lt;=$M16,$F17,$F16)</f>
        <v>José Luis García</v>
      </c>
      <c r="P17">
        <f>VLOOKUP(O17,$F$16:$M$25,8,FALSE)</f>
        <v>3</v>
      </c>
      <c r="S17" t="str">
        <f>O17</f>
        <v>José Luis García</v>
      </c>
      <c r="T17">
        <f>VLOOKUP(S17,$O$16:$P$25,2,FALSE)</f>
        <v>3</v>
      </c>
      <c r="W17" t="str">
        <f>S17</f>
        <v>José Luis García</v>
      </c>
      <c r="X17">
        <f>VLOOKUP(W17,$S$16:$T$25,2,FALSE)</f>
        <v>3</v>
      </c>
      <c r="AA17" t="str">
        <f>IF(X17&gt;=X18,W17,W18)</f>
        <v>Iván González</v>
      </c>
      <c r="AB17">
        <f>VLOOKUP(AA17,W16:X25,2,FALSE)</f>
        <v>6</v>
      </c>
      <c r="AE17" t="str">
        <f>IF(AB17&gt;=AB19,AA17,AA19)</f>
        <v>Iván González</v>
      </c>
      <c r="AF17">
        <f>VLOOKUP(AE17,AA16:AB25,2,FALSE)</f>
        <v>6</v>
      </c>
      <c r="AI17" t="str">
        <f>AE17</f>
        <v>Iván González</v>
      </c>
      <c r="AJ17">
        <f>VLOOKUP(AI17,AE16:AF25,2,FALSE)</f>
        <v>6</v>
      </c>
    </row>
    <row r="18" spans="6:36" ht="12.75">
      <c r="F18" t="str">
        <f>U2</f>
        <v>Moises Santana</v>
      </c>
      <c r="G18">
        <f aca="true" t="shared" si="30" ref="G18:M18">U10</f>
        <v>3</v>
      </c>
      <c r="H18">
        <f t="shared" si="30"/>
        <v>3</v>
      </c>
      <c r="I18">
        <f t="shared" si="30"/>
        <v>0</v>
      </c>
      <c r="J18">
        <f t="shared" si="30"/>
        <v>0</v>
      </c>
      <c r="K18">
        <f t="shared" si="30"/>
        <v>9</v>
      </c>
      <c r="L18">
        <f t="shared" si="30"/>
        <v>4</v>
      </c>
      <c r="M18">
        <f t="shared" si="30"/>
        <v>9</v>
      </c>
      <c r="O18" t="str">
        <f>F18</f>
        <v>Moises Santana</v>
      </c>
      <c r="P18">
        <f>VLOOKUP(O18,$F$16:$M$25,8,FALSE)</f>
        <v>9</v>
      </c>
      <c r="S18" t="str">
        <f>IF($P18&lt;=$P16,$O18,$O16)</f>
        <v>Iván González</v>
      </c>
      <c r="T18">
        <f>VLOOKUP(S18,$O$16:$P$25,2,FALSE)</f>
        <v>6</v>
      </c>
      <c r="W18" t="str">
        <f>S18</f>
        <v>Iván González</v>
      </c>
      <c r="X18">
        <f>VLOOKUP(W18,$S$16:$T$25,2,FALSE)</f>
        <v>6</v>
      </c>
      <c r="AA18" t="str">
        <f>IF(X18&lt;=X17,W18,W17)</f>
        <v>José Luis García</v>
      </c>
      <c r="AB18">
        <f>VLOOKUP(AA18,W16:X25,2,FALSE)</f>
        <v>3</v>
      </c>
      <c r="AE18" t="str">
        <f>AA18</f>
        <v>José Luis García</v>
      </c>
      <c r="AF18">
        <f>VLOOKUP(AE18,AA16:AB25,2,FALSE)</f>
        <v>3</v>
      </c>
      <c r="AI18" t="str">
        <f>IF(AF18&gt;=AF19,AE18,AE19)</f>
        <v>José Luis García</v>
      </c>
      <c r="AJ18">
        <f>VLOOKUP(AI18,AE16:AF25,2,FALSE)</f>
        <v>3</v>
      </c>
    </row>
    <row r="19" spans="6:36" ht="12.75">
      <c r="F19" t="str">
        <f>AB2</f>
        <v>Alexis Cruz</v>
      </c>
      <c r="G19">
        <f aca="true" t="shared" si="31" ref="G19:M19">AB10</f>
        <v>3</v>
      </c>
      <c r="H19">
        <f t="shared" si="31"/>
        <v>0</v>
      </c>
      <c r="I19">
        <f t="shared" si="31"/>
        <v>0</v>
      </c>
      <c r="J19">
        <f t="shared" si="31"/>
        <v>3</v>
      </c>
      <c r="K19">
        <f t="shared" si="31"/>
        <v>3</v>
      </c>
      <c r="L19">
        <f t="shared" si="31"/>
        <v>9</v>
      </c>
      <c r="M19">
        <f t="shared" si="31"/>
        <v>0</v>
      </c>
      <c r="O19" t="str">
        <f>F19</f>
        <v>Alexis Cruz</v>
      </c>
      <c r="P19">
        <f>VLOOKUP(O19,$F$16:$M$25,8,FALSE)</f>
        <v>0</v>
      </c>
      <c r="S19" t="str">
        <f>O19</f>
        <v>Alexis Cruz</v>
      </c>
      <c r="T19">
        <f>VLOOKUP(S19,$O$16:$P$25,2,FALSE)</f>
        <v>0</v>
      </c>
      <c r="W19" t="str">
        <f>IF($T19&lt;=$T16,$S19,$S16)</f>
        <v>Alexis Cruz</v>
      </c>
      <c r="X19">
        <f>VLOOKUP(W19,$S$16:$T$25,2,FALSE)</f>
        <v>0</v>
      </c>
      <c r="AA19" t="str">
        <f>W19</f>
        <v>Alexis Cruz</v>
      </c>
      <c r="AB19">
        <f>VLOOKUP(AA19,W16:X25,2,FALSE)</f>
        <v>0</v>
      </c>
      <c r="AE19" t="str">
        <f>IF(AB19&lt;=AB17,AA19,AA17)</f>
        <v>Alexis Cruz</v>
      </c>
      <c r="AF19">
        <f>VLOOKUP(AE19,AA16:AB25,2,FALSE)</f>
        <v>0</v>
      </c>
      <c r="AI19" t="str">
        <f>IF(AF19&lt;=AF18,AE19,AE18)</f>
        <v>Alexis Cruz</v>
      </c>
      <c r="AJ19">
        <f>VLOOKUP(AI19,AE16:AF25,2,FALSE)</f>
        <v>0</v>
      </c>
    </row>
    <row r="28" spans="6:37" ht="12.75">
      <c r="F28" t="str">
        <f>AI16</f>
        <v>Moises Santana</v>
      </c>
      <c r="J28">
        <f>AJ16</f>
        <v>9</v>
      </c>
      <c r="K28">
        <f>VLOOKUP(AI16,$F$16:$M$25,6,FALSE)</f>
        <v>9</v>
      </c>
      <c r="L28">
        <f>VLOOKUP(AI16,$F$16:$M$25,7,FALSE)</f>
        <v>4</v>
      </c>
      <c r="M28">
        <f>K28-L28</f>
        <v>5</v>
      </c>
      <c r="O28" t="str">
        <f>IF(AND($J28=$J29,$M29&gt;$M28),$F29,$F28)</f>
        <v>Moises Santana</v>
      </c>
      <c r="P28">
        <f>VLOOKUP(O28,$F$28:$M$37,5,FALSE)</f>
        <v>9</v>
      </c>
      <c r="Q28">
        <f>VLOOKUP(O28,$F$28:$M$37,8,FALSE)</f>
        <v>5</v>
      </c>
      <c r="S28" t="str">
        <f>IF(AND(P28=P30,Q30&gt;Q28),O30,O28)</f>
        <v>Moises Santana</v>
      </c>
      <c r="T28">
        <f>VLOOKUP(S28,$O$28:$Q$37,2,FALSE)</f>
        <v>9</v>
      </c>
      <c r="U28">
        <f>VLOOKUP(S28,$O$28:$Q$37,3,FALSE)</f>
        <v>5</v>
      </c>
      <c r="W28" t="str">
        <f>IF(AND(T28=T31,U31&gt;U28),S31,S28)</f>
        <v>Moises Santana</v>
      </c>
      <c r="X28">
        <f>VLOOKUP(W28,$S$28:$U$37,2,FALSE)</f>
        <v>9</v>
      </c>
      <c r="Y28">
        <f>VLOOKUP(W28,$S$28:$U$37,3,FALSE)</f>
        <v>5</v>
      </c>
      <c r="AA28" t="str">
        <f>W28</f>
        <v>Moises Santana</v>
      </c>
      <c r="AB28">
        <f>VLOOKUP(AA28,W28:Y37,2,FALSE)</f>
        <v>9</v>
      </c>
      <c r="AC28">
        <f>VLOOKUP(AA28,W28:Y37,3,FALSE)</f>
        <v>5</v>
      </c>
      <c r="AE28" t="str">
        <f>AA28</f>
        <v>Moises Santana</v>
      </c>
      <c r="AF28">
        <f>VLOOKUP(AE28,AA28:AC37,2,FALSE)</f>
        <v>9</v>
      </c>
      <c r="AG28">
        <f>VLOOKUP(AE28,AA28:AC37,3,FALSE)</f>
        <v>5</v>
      </c>
      <c r="AI28" t="str">
        <f>AE28</f>
        <v>Moises Santana</v>
      </c>
      <c r="AJ28">
        <f>VLOOKUP(AI28,AE28:AG37,2,FALSE)</f>
        <v>9</v>
      </c>
      <c r="AK28">
        <f>VLOOKUP(AI28,AE28:AG37,3,FALSE)</f>
        <v>5</v>
      </c>
    </row>
    <row r="29" spans="6:37" ht="12.75">
      <c r="F29" t="str">
        <f>AI17</f>
        <v>Iván González</v>
      </c>
      <c r="J29">
        <f>AJ17</f>
        <v>6</v>
      </c>
      <c r="K29">
        <f>VLOOKUP(AI17,$F$16:$M$25,6,FALSE)</f>
        <v>6</v>
      </c>
      <c r="L29">
        <f>VLOOKUP(AI17,$F$16:$M$25,7,FALSE)</f>
        <v>6</v>
      </c>
      <c r="M29">
        <f>K29-L29</f>
        <v>0</v>
      </c>
      <c r="O29" t="str">
        <f>IF(AND($J28=$J29,$M29&gt;$M28),$F28,$F29)</f>
        <v>Iván González</v>
      </c>
      <c r="P29">
        <f>VLOOKUP(O29,$F$28:$M$37,5,FALSE)</f>
        <v>6</v>
      </c>
      <c r="Q29">
        <f>VLOOKUP(O29,$F$28:$M$37,8,FALSE)</f>
        <v>0</v>
      </c>
      <c r="S29" t="str">
        <f>O29</f>
        <v>Iván González</v>
      </c>
      <c r="T29">
        <f>VLOOKUP(S29,$O$28:$Q$37,2,FALSE)</f>
        <v>6</v>
      </c>
      <c r="U29">
        <f>VLOOKUP(S29,$O$28:$Q$37,3,FALSE)</f>
        <v>0</v>
      </c>
      <c r="W29" t="str">
        <f>S29</f>
        <v>Iván González</v>
      </c>
      <c r="X29">
        <f>VLOOKUP(W29,$S$28:$U$37,2,FALSE)</f>
        <v>6</v>
      </c>
      <c r="Y29">
        <f>VLOOKUP(W29,$S$28:$U$37,3,FALSE)</f>
        <v>0</v>
      </c>
      <c r="AA29" t="str">
        <f>IF(AND(X29=X30,Y30&gt;Y29),W30,W29)</f>
        <v>Iván González</v>
      </c>
      <c r="AB29">
        <f>VLOOKUP(AA29,W28:Y37,2,FALSE)</f>
        <v>6</v>
      </c>
      <c r="AC29">
        <f>VLOOKUP(AA29,W28:Y37,3,FALSE)</f>
        <v>0</v>
      </c>
      <c r="AE29" t="str">
        <f>IF(AND(AB29=AB31,AC31&gt;AC29),AA31,AA29)</f>
        <v>Iván González</v>
      </c>
      <c r="AF29">
        <f>VLOOKUP(AE29,AA28:AC37,2,FALSE)</f>
        <v>6</v>
      </c>
      <c r="AG29">
        <f>VLOOKUP(AE29,AA28:AC37,3,FALSE)</f>
        <v>0</v>
      </c>
      <c r="AI29" t="str">
        <f>AE29</f>
        <v>Iván González</v>
      </c>
      <c r="AJ29">
        <f>VLOOKUP(AI29,AE28:AG37,2,FALSE)</f>
        <v>6</v>
      </c>
      <c r="AK29">
        <f>VLOOKUP(AI29,AE28:AG37,3,FALSE)</f>
        <v>0</v>
      </c>
    </row>
    <row r="30" spans="6:37" ht="12.75">
      <c r="F30" t="str">
        <f>AI18</f>
        <v>José Luis García</v>
      </c>
      <c r="J30">
        <f>AJ18</f>
        <v>3</v>
      </c>
      <c r="K30">
        <f>VLOOKUP(AI18,$F$16:$M$25,6,FALSE)</f>
        <v>7</v>
      </c>
      <c r="L30">
        <f>VLOOKUP(AI18,$F$16:$M$25,7,FALSE)</f>
        <v>6</v>
      </c>
      <c r="M30">
        <f>K30-L30</f>
        <v>1</v>
      </c>
      <c r="O30" t="str">
        <f>F30</f>
        <v>José Luis García</v>
      </c>
      <c r="P30">
        <f>VLOOKUP(O30,$F$28:$M$37,5,FALSE)</f>
        <v>3</v>
      </c>
      <c r="Q30">
        <f>VLOOKUP(O30,$F$28:$M$37,8,FALSE)</f>
        <v>1</v>
      </c>
      <c r="S30" t="str">
        <f>IF(AND($P28=P30,Q30&gt;Q28),O28,O30)</f>
        <v>José Luis García</v>
      </c>
      <c r="T30">
        <f>VLOOKUP(S30,$O$28:$Q$37,2,FALSE)</f>
        <v>3</v>
      </c>
      <c r="U30">
        <f>VLOOKUP(S30,$O$28:$Q$37,3,FALSE)</f>
        <v>1</v>
      </c>
      <c r="W30" t="str">
        <f>S30</f>
        <v>José Luis García</v>
      </c>
      <c r="X30">
        <f>VLOOKUP(W30,$S$28:$U$37,2,FALSE)</f>
        <v>3</v>
      </c>
      <c r="Y30">
        <f>VLOOKUP(W30,$S$28:$U$37,3,FALSE)</f>
        <v>1</v>
      </c>
      <c r="AA30" t="str">
        <f>IF(AND(X29=X30,Y30&gt;Y29),W29,W30)</f>
        <v>José Luis García</v>
      </c>
      <c r="AB30">
        <f>VLOOKUP(AA30,W28:Y37,2,FALSE)</f>
        <v>3</v>
      </c>
      <c r="AC30">
        <f>VLOOKUP(AA30,W28:Y37,3,FALSE)</f>
        <v>1</v>
      </c>
      <c r="AE30" t="str">
        <f>AA30</f>
        <v>José Luis García</v>
      </c>
      <c r="AF30">
        <f>VLOOKUP(AE30,AA28:AC37,2,FALSE)</f>
        <v>3</v>
      </c>
      <c r="AG30">
        <f>VLOOKUP(AE30,AA28:AC37,3,FALSE)</f>
        <v>1</v>
      </c>
      <c r="AI30" t="str">
        <f>IF(AND(AF30=AF31,AG31&gt;AG30),AE31,AE30)</f>
        <v>José Luis García</v>
      </c>
      <c r="AJ30">
        <f>VLOOKUP(AI30,AE28:AG37,2,FALSE)</f>
        <v>3</v>
      </c>
      <c r="AK30">
        <f>VLOOKUP(AI30,AE28:AG37,3,FALSE)</f>
        <v>1</v>
      </c>
    </row>
    <row r="31" spans="6:37" ht="12.75">
      <c r="F31" t="str">
        <f>AI19</f>
        <v>Alexis Cruz</v>
      </c>
      <c r="J31">
        <f>AJ19</f>
        <v>0</v>
      </c>
      <c r="K31">
        <f>VLOOKUP(AI19,$F$16:$M$25,6,FALSE)</f>
        <v>3</v>
      </c>
      <c r="L31">
        <f>VLOOKUP(AI19,$F$16:$M$25,7,FALSE)</f>
        <v>9</v>
      </c>
      <c r="M31">
        <f>K31-L31</f>
        <v>-6</v>
      </c>
      <c r="O31" t="str">
        <f>F31</f>
        <v>Alexis Cruz</v>
      </c>
      <c r="P31">
        <f>VLOOKUP(O31,$F$28:$M$37,5,FALSE)</f>
        <v>0</v>
      </c>
      <c r="Q31">
        <f>VLOOKUP(O31,$F$28:$M$37,8,FALSE)</f>
        <v>-6</v>
      </c>
      <c r="S31" t="str">
        <f>O31</f>
        <v>Alexis Cruz</v>
      </c>
      <c r="T31">
        <f>VLOOKUP(S31,$O$28:$Q$37,2,FALSE)</f>
        <v>0</v>
      </c>
      <c r="U31">
        <f>VLOOKUP(S31,$O$28:$Q$37,3,FALSE)</f>
        <v>-6</v>
      </c>
      <c r="W31" t="str">
        <f>IF(AND(T28=T31,U31&gt;U28),S28,S31)</f>
        <v>Alexis Cruz</v>
      </c>
      <c r="X31">
        <f>VLOOKUP(W31,$S$28:$U$37,2,FALSE)</f>
        <v>0</v>
      </c>
      <c r="Y31">
        <f>VLOOKUP(W31,$S$28:$U$37,3,FALSE)</f>
        <v>-6</v>
      </c>
      <c r="AA31" t="str">
        <f>W31</f>
        <v>Alexis Cruz</v>
      </c>
      <c r="AB31">
        <f>VLOOKUP(AA31,W28:Y37,2,FALSE)</f>
        <v>0</v>
      </c>
      <c r="AC31">
        <f>VLOOKUP(AA31,W28:Y37,3,FALSE)</f>
        <v>-6</v>
      </c>
      <c r="AE31" t="str">
        <f>IF(AND(AB29=AB31,AC31&gt;AC29),AA29,AA31)</f>
        <v>Alexis Cruz</v>
      </c>
      <c r="AF31">
        <f>VLOOKUP(AE31,AA28:AC37,2,FALSE)</f>
        <v>0</v>
      </c>
      <c r="AG31">
        <f>VLOOKUP(AE31,AA28:AC37,3,FALSE)</f>
        <v>-6</v>
      </c>
      <c r="AI31" t="str">
        <f>IF(AND(AF30=AF31,AG31&gt;AG30),AE30,AE31)</f>
        <v>Alexis Cruz</v>
      </c>
      <c r="AJ31">
        <f>VLOOKUP(AI31,AE28:AG37,2,FALSE)</f>
        <v>0</v>
      </c>
      <c r="AK31">
        <f>VLOOKUP(AI31,AE28:AG37,3,FALSE)</f>
        <v>-6</v>
      </c>
    </row>
    <row r="40" spans="6:38" ht="12.75">
      <c r="F40" t="str">
        <f>AI28</f>
        <v>Moises Santana</v>
      </c>
      <c r="J40">
        <f>VLOOKUP(F40,$F$16:$M$25,8,FALSE)</f>
        <v>9</v>
      </c>
      <c r="K40">
        <f>VLOOKUP(F40,$F$16:$M$25,6,FALSE)</f>
        <v>9</v>
      </c>
      <c r="L40">
        <f>VLOOKUP(F40,$F$16:$M$25,7,FALSE)</f>
        <v>4</v>
      </c>
      <c r="M40">
        <f>K40-L40</f>
        <v>5</v>
      </c>
      <c r="O40" t="str">
        <f>IF(AND(J40=J41,M40=M41,K41&gt;K40),F41,F40)</f>
        <v>Moises Santana</v>
      </c>
      <c r="P40">
        <f>VLOOKUP(O40,$F$40:$M$49,5,FALSE)</f>
        <v>9</v>
      </c>
      <c r="Q40">
        <f>VLOOKUP(O40,$F$40:$M$49,8,FALSE)</f>
        <v>5</v>
      </c>
      <c r="R40">
        <f>VLOOKUP(O40,$F$40:$M$49,6,FALSE)</f>
        <v>9</v>
      </c>
      <c r="S40" t="str">
        <f>IF(AND(P40=P42,Q40=Q42,R42&gt;R40),O42,O40)</f>
        <v>Moises Santana</v>
      </c>
      <c r="T40">
        <f>VLOOKUP(S40,$O$40:$R$49,2,FALSE)</f>
        <v>9</v>
      </c>
      <c r="U40">
        <f>VLOOKUP(S40,$O$40:$R$49,3,FALSE)</f>
        <v>5</v>
      </c>
      <c r="V40">
        <f>VLOOKUP(S40,$O$40:$R$49,4,FALSE)</f>
        <v>9</v>
      </c>
      <c r="W40" t="str">
        <f>IF(AND(T40=T43,U40=U43,V43&gt;V40),S43,S40)</f>
        <v>Moises Santana</v>
      </c>
      <c r="X40">
        <f>VLOOKUP(W40,$S$40:$V$49,2,FALSE)</f>
        <v>9</v>
      </c>
      <c r="Y40">
        <f>VLOOKUP(W40,$S$40:$V$49,3,FALSE)</f>
        <v>5</v>
      </c>
      <c r="Z40">
        <f>VLOOKUP(W40,$S$40:$V$49,4,FALSE)</f>
        <v>9</v>
      </c>
      <c r="AA40" t="str">
        <f>W40</f>
        <v>Moises Santana</v>
      </c>
      <c r="AB40">
        <f>VLOOKUP(AA40,W40:Z49,2,FALSE)</f>
        <v>9</v>
      </c>
      <c r="AC40">
        <f>VLOOKUP(AA40,W40:Z49,3,FALSE)</f>
        <v>5</v>
      </c>
      <c r="AD40">
        <f>VLOOKUP(AA40,W40:Z49,4,FALSE)</f>
        <v>9</v>
      </c>
      <c r="AE40" t="str">
        <f>AA40</f>
        <v>Moises Santana</v>
      </c>
      <c r="AF40">
        <f>VLOOKUP(AE40,AA40:AD49,2,FALSE)</f>
        <v>9</v>
      </c>
      <c r="AG40">
        <f>VLOOKUP(AE40,AA40:AD49,3,FALSE)</f>
        <v>5</v>
      </c>
      <c r="AH40">
        <f>VLOOKUP(AE40,AA40:AD49,4,FALSE)</f>
        <v>9</v>
      </c>
      <c r="AI40" t="str">
        <f>AE40</f>
        <v>Moises Santana</v>
      </c>
      <c r="AJ40">
        <f>VLOOKUP(AI40,AE40:AH49,2,FALSE)</f>
        <v>9</v>
      </c>
      <c r="AK40">
        <f>VLOOKUP(AI40,AE40:AH49,3,FALSE)</f>
        <v>5</v>
      </c>
      <c r="AL40">
        <f>VLOOKUP(AI40,AE40:AH49,4,FALSE)</f>
        <v>9</v>
      </c>
    </row>
    <row r="41" spans="6:38" ht="12.75">
      <c r="F41" t="str">
        <f>AI29</f>
        <v>Iván González</v>
      </c>
      <c r="J41">
        <f>VLOOKUP(F41,$F$16:$M$25,8,FALSE)</f>
        <v>6</v>
      </c>
      <c r="K41">
        <f>VLOOKUP(F41,$F$16:$M$25,6,FALSE)</f>
        <v>6</v>
      </c>
      <c r="L41">
        <f>VLOOKUP(F41,$F$16:$M$25,7,FALSE)</f>
        <v>6</v>
      </c>
      <c r="M41">
        <f>K41-L41</f>
        <v>0</v>
      </c>
      <c r="O41" t="str">
        <f>IF(AND(J40=J41,M40=M41,K41&gt;K40),F40,F41)</f>
        <v>Iván González</v>
      </c>
      <c r="P41">
        <f>VLOOKUP(O41,$F$40:$M$49,5,FALSE)</f>
        <v>6</v>
      </c>
      <c r="Q41">
        <f>VLOOKUP(O41,$F$40:$M$49,8,FALSE)</f>
        <v>0</v>
      </c>
      <c r="R41">
        <f>VLOOKUP(O41,$F$40:$M$49,6,FALSE)</f>
        <v>6</v>
      </c>
      <c r="S41" t="str">
        <f>O41</f>
        <v>Iván González</v>
      </c>
      <c r="T41">
        <f>VLOOKUP(S41,$O$40:$R$49,2,FALSE)</f>
        <v>6</v>
      </c>
      <c r="U41">
        <f>VLOOKUP(S41,$O$40:$R$49,3,FALSE)</f>
        <v>0</v>
      </c>
      <c r="V41">
        <f>VLOOKUP(S41,$O$40:$R$49,4,FALSE)</f>
        <v>6</v>
      </c>
      <c r="W41" t="str">
        <f>S41</f>
        <v>Iván González</v>
      </c>
      <c r="X41">
        <f>VLOOKUP(W41,$S$40:$V$49,2,FALSE)</f>
        <v>6</v>
      </c>
      <c r="Y41">
        <f>VLOOKUP(W41,$S$40:$V$49,3,FALSE)</f>
        <v>0</v>
      </c>
      <c r="Z41">
        <f>VLOOKUP(W41,$S$40:$V$49,4,FALSE)</f>
        <v>6</v>
      </c>
      <c r="AA41" t="str">
        <f>IF(AND(X41=X42,Y41=Y42,Z42&gt;Z41),W42,W41)</f>
        <v>Iván González</v>
      </c>
      <c r="AB41">
        <f>VLOOKUP(AA41,W40:Z49,2,FALSE)</f>
        <v>6</v>
      </c>
      <c r="AC41">
        <f>VLOOKUP(AA41,W40:Z49,3,FALSE)</f>
        <v>0</v>
      </c>
      <c r="AD41">
        <f>VLOOKUP(AA41,W40:Z49,4,FALSE)</f>
        <v>6</v>
      </c>
      <c r="AE41" t="str">
        <f>IF(AND(AB41=AB43,AC41=AC43,AD43&gt;AD41),AA43,AA41)</f>
        <v>Iván González</v>
      </c>
      <c r="AF41">
        <f>VLOOKUP(AE41,AA40:AD49,2,FALSE)</f>
        <v>6</v>
      </c>
      <c r="AG41">
        <f>VLOOKUP(AE41,AA40:AD49,3,FALSE)</f>
        <v>0</v>
      </c>
      <c r="AH41">
        <f>VLOOKUP(AE41,AA40:AD49,4,FALSE)</f>
        <v>6</v>
      </c>
      <c r="AI41" t="str">
        <f>AE41</f>
        <v>Iván González</v>
      </c>
      <c r="AJ41">
        <f>VLOOKUP(AI41,AE40:AH49,2,FALSE)</f>
        <v>6</v>
      </c>
      <c r="AK41">
        <f>VLOOKUP(AI41,AE40:AH49,3,FALSE)</f>
        <v>0</v>
      </c>
      <c r="AL41">
        <f>VLOOKUP(AI41,AE40:AH49,4,FALSE)</f>
        <v>6</v>
      </c>
    </row>
    <row r="42" spans="6:38" ht="12.75">
      <c r="F42" t="str">
        <f>AI30</f>
        <v>José Luis García</v>
      </c>
      <c r="J42">
        <f>VLOOKUP(F42,$F$16:$M$25,8,FALSE)</f>
        <v>3</v>
      </c>
      <c r="K42">
        <f>VLOOKUP(F42,$F$16:$M$25,6,FALSE)</f>
        <v>7</v>
      </c>
      <c r="L42">
        <f>VLOOKUP(F42,$F$16:$M$25,7,FALSE)</f>
        <v>6</v>
      </c>
      <c r="M42">
        <f>K42-L42</f>
        <v>1</v>
      </c>
      <c r="O42" t="str">
        <f>F42</f>
        <v>José Luis García</v>
      </c>
      <c r="P42">
        <f>VLOOKUP(O42,$F$40:$M$49,5,FALSE)</f>
        <v>3</v>
      </c>
      <c r="Q42">
        <f>VLOOKUP(O42,$F$40:$M$49,8,FALSE)</f>
        <v>1</v>
      </c>
      <c r="R42">
        <f>VLOOKUP(O42,$F$40:$M$49,6,FALSE)</f>
        <v>7</v>
      </c>
      <c r="S42" t="str">
        <f>IF(AND(P40=P42,Q40=Q42,R42&gt;R40),O40,O42)</f>
        <v>José Luis García</v>
      </c>
      <c r="T42">
        <f>VLOOKUP(S42,$O$40:$R$49,2,FALSE)</f>
        <v>3</v>
      </c>
      <c r="U42">
        <f>VLOOKUP(S42,$O$40:$R$49,3,FALSE)</f>
        <v>1</v>
      </c>
      <c r="V42">
        <f>VLOOKUP(S42,$O$40:$R$49,4,FALSE)</f>
        <v>7</v>
      </c>
      <c r="W42" t="str">
        <f>S42</f>
        <v>José Luis García</v>
      </c>
      <c r="X42">
        <f>VLOOKUP(W42,$S$40:$V$49,2,FALSE)</f>
        <v>3</v>
      </c>
      <c r="Y42">
        <f>VLOOKUP(W42,$S$40:$V$49,3,FALSE)</f>
        <v>1</v>
      </c>
      <c r="Z42">
        <f>VLOOKUP(W42,$S$40:$V$49,4,FALSE)</f>
        <v>7</v>
      </c>
      <c r="AA42" t="str">
        <f>IF(AND(X41=X42,Y41=Y42,Z42&gt;Z41),W41,W42)</f>
        <v>José Luis García</v>
      </c>
      <c r="AB42">
        <f>VLOOKUP(AA42,W40:Z49,2,FALSE)</f>
        <v>3</v>
      </c>
      <c r="AC42">
        <f>VLOOKUP(AA42,W40:Z49,3,FALSE)</f>
        <v>1</v>
      </c>
      <c r="AD42">
        <f>VLOOKUP(AA42,W40:Z49,4,FALSE)</f>
        <v>7</v>
      </c>
      <c r="AE42" t="str">
        <f>AA42</f>
        <v>José Luis García</v>
      </c>
      <c r="AF42">
        <f>VLOOKUP(AE42,AA40:AD49,2,FALSE)</f>
        <v>3</v>
      </c>
      <c r="AG42">
        <f>VLOOKUP(AE42,AA40:AD49,3,FALSE)</f>
        <v>1</v>
      </c>
      <c r="AH42">
        <f>VLOOKUP(AE42,AA40:AD49,4,FALSE)</f>
        <v>7</v>
      </c>
      <c r="AI42" t="str">
        <f>IF(AND(AF42=AF43,AG42=AG43,AH43&gt;AH42),AE43,AE42)</f>
        <v>José Luis García</v>
      </c>
      <c r="AJ42">
        <f>VLOOKUP(AI42,AE40:AH49,2,FALSE)</f>
        <v>3</v>
      </c>
      <c r="AK42">
        <f>VLOOKUP(AI42,AE40:AH49,3,FALSE)</f>
        <v>1</v>
      </c>
      <c r="AL42">
        <f>VLOOKUP(AI42,AE40:AH49,4,FALSE)</f>
        <v>7</v>
      </c>
    </row>
    <row r="43" spans="6:38" ht="12.75">
      <c r="F43" t="str">
        <f>AI31</f>
        <v>Alexis Cruz</v>
      </c>
      <c r="J43">
        <f>VLOOKUP(F43,$F$16:$M$25,8,FALSE)</f>
        <v>0</v>
      </c>
      <c r="K43">
        <f>VLOOKUP(F43,$F$16:$M$25,6,FALSE)</f>
        <v>3</v>
      </c>
      <c r="L43">
        <f>VLOOKUP(F43,$F$16:$M$25,7,FALSE)</f>
        <v>9</v>
      </c>
      <c r="M43">
        <f>K43-L43</f>
        <v>-6</v>
      </c>
      <c r="O43" t="str">
        <f>F43</f>
        <v>Alexis Cruz</v>
      </c>
      <c r="P43">
        <f>VLOOKUP(O43,$F$40:$M$49,5,FALSE)</f>
        <v>0</v>
      </c>
      <c r="Q43">
        <f>VLOOKUP(O43,$F$40:$M$49,8,FALSE)</f>
        <v>-6</v>
      </c>
      <c r="R43">
        <f>VLOOKUP(O43,$F$40:$M$49,6,FALSE)</f>
        <v>3</v>
      </c>
      <c r="S43" t="str">
        <f>O43</f>
        <v>Alexis Cruz</v>
      </c>
      <c r="T43">
        <f>VLOOKUP(S43,$O$40:$R$49,2,FALSE)</f>
        <v>0</v>
      </c>
      <c r="U43">
        <f>VLOOKUP(S43,$O$40:$R$49,3,FALSE)</f>
        <v>-6</v>
      </c>
      <c r="V43">
        <f>VLOOKUP(S43,$O$40:$R$49,4,FALSE)</f>
        <v>3</v>
      </c>
      <c r="W43" t="str">
        <f>IF(AND(T40=T43,U40=U43,V43&gt;V40),S40,S43)</f>
        <v>Alexis Cruz</v>
      </c>
      <c r="X43">
        <f>VLOOKUP(W43,$S$40:$V$49,2,FALSE)</f>
        <v>0</v>
      </c>
      <c r="Y43">
        <f>VLOOKUP(W43,$S$40:$V$49,3,FALSE)</f>
        <v>-6</v>
      </c>
      <c r="Z43">
        <f>VLOOKUP(W43,$S$40:$V$49,4,FALSE)</f>
        <v>3</v>
      </c>
      <c r="AA43" t="str">
        <f>W43</f>
        <v>Alexis Cruz</v>
      </c>
      <c r="AB43">
        <f>VLOOKUP(AA43,W40:Z49,2,FALSE)</f>
        <v>0</v>
      </c>
      <c r="AC43">
        <f>VLOOKUP(AA43,W40:Z49,3,FALSE)</f>
        <v>-6</v>
      </c>
      <c r="AD43">
        <f>VLOOKUP(AA43,W40:Z49,4,FALSE)</f>
        <v>3</v>
      </c>
      <c r="AE43" t="str">
        <f>IF(AND(AB41=AB43,AC41=AC43,AD43&gt;AD41),AA41,AA43)</f>
        <v>Alexis Cruz</v>
      </c>
      <c r="AF43">
        <f>VLOOKUP(AE43,AA40:AD49,2,FALSE)</f>
        <v>0</v>
      </c>
      <c r="AG43">
        <f>VLOOKUP(AE43,AA40:AD49,3,FALSE)</f>
        <v>-6</v>
      </c>
      <c r="AH43">
        <f>VLOOKUP(AE43,AA40:AD49,4,FALSE)</f>
        <v>3</v>
      </c>
      <c r="AI43" t="str">
        <f>IF(AND(AF42=AF43,AG42=AG43,AH43&gt;AH42),AE42,AE43)</f>
        <v>Alexis Cruz</v>
      </c>
      <c r="AJ43">
        <f>VLOOKUP(AI43,AE40:AH49,2,FALSE)</f>
        <v>0</v>
      </c>
      <c r="AK43">
        <f>VLOOKUP(AI43,AE40:AH49,3,FALSE)</f>
        <v>-6</v>
      </c>
      <c r="AL43">
        <f>VLOOKUP(AI43,AE40:AH49,4,FALSE)</f>
        <v>3</v>
      </c>
    </row>
    <row r="51" ht="12.75">
      <c r="F51" t="s">
        <v>28</v>
      </c>
    </row>
    <row r="52" spans="6:13" ht="12.75">
      <c r="F52" t="str">
        <f>AI40</f>
        <v>Moises Santana</v>
      </c>
      <c r="G52">
        <f>VLOOKUP(F52,$F$16:$M$25,2,FALSE)</f>
        <v>3</v>
      </c>
      <c r="H52">
        <f>VLOOKUP(F52,$F$16:$M$25,3,FALSE)</f>
        <v>3</v>
      </c>
      <c r="I52">
        <f>VLOOKUP(F52,$F$16:$M$25,4,FALSE)</f>
        <v>0</v>
      </c>
      <c r="J52">
        <f>VLOOKUP(F52,$F$16:$M$25,5,FALSE)</f>
        <v>0</v>
      </c>
      <c r="K52">
        <f>VLOOKUP(F52,$F$16:$M$25,6,FALSE)</f>
        <v>9</v>
      </c>
      <c r="L52">
        <f>VLOOKUP(F52,$F$16:$M$25,7,FALSE)</f>
        <v>4</v>
      </c>
      <c r="M52">
        <f>VLOOKUP(F52,$F$16:$M$25,8,FALSE)</f>
        <v>9</v>
      </c>
    </row>
    <row r="53" spans="6:13" ht="12.75">
      <c r="F53" t="str">
        <f>AI41</f>
        <v>Iván González</v>
      </c>
      <c r="G53">
        <f>VLOOKUP(F53,$F$16:$M$25,2,FALSE)</f>
        <v>3</v>
      </c>
      <c r="H53">
        <f>VLOOKUP(F53,$F$16:$M$25,3,FALSE)</f>
        <v>2</v>
      </c>
      <c r="I53">
        <f>VLOOKUP(F53,$F$16:$M$25,4,FALSE)</f>
        <v>0</v>
      </c>
      <c r="J53">
        <f>VLOOKUP(F53,$F$16:$M$25,5,FALSE)</f>
        <v>1</v>
      </c>
      <c r="K53">
        <f>VLOOKUP(F53,$F$16:$M$25,6,FALSE)</f>
        <v>6</v>
      </c>
      <c r="L53">
        <f>VLOOKUP(F53,$F$16:$M$25,7,FALSE)</f>
        <v>6</v>
      </c>
      <c r="M53">
        <f>VLOOKUP(F53,$F$16:$M$25,8,FALSE)</f>
        <v>6</v>
      </c>
    </row>
    <row r="54" spans="6:13" ht="12.75">
      <c r="F54" t="str">
        <f>AI42</f>
        <v>José Luis García</v>
      </c>
      <c r="G54">
        <f>VLOOKUP(F54,$F$16:$M$25,2,FALSE)</f>
        <v>3</v>
      </c>
      <c r="H54">
        <f>VLOOKUP(F54,$F$16:$M$25,3,FALSE)</f>
        <v>1</v>
      </c>
      <c r="I54">
        <f>VLOOKUP(F54,$F$16:$M$25,4,FALSE)</f>
        <v>0</v>
      </c>
      <c r="J54">
        <f>VLOOKUP(F54,$F$16:$M$25,5,FALSE)</f>
        <v>2</v>
      </c>
      <c r="K54">
        <f>VLOOKUP(F54,$F$16:$M$25,6,FALSE)</f>
        <v>7</v>
      </c>
      <c r="L54">
        <f>VLOOKUP(F54,$F$16:$M$25,7,FALSE)</f>
        <v>6</v>
      </c>
      <c r="M54">
        <f>VLOOKUP(F54,$F$16:$M$25,8,FALSE)</f>
        <v>3</v>
      </c>
    </row>
    <row r="55" spans="6:13" ht="12.75">
      <c r="F55" t="str">
        <f>AI43</f>
        <v>Alexis Cruz</v>
      </c>
      <c r="G55">
        <f>VLOOKUP(F55,$F$16:$M$25,2,FALSE)</f>
        <v>3</v>
      </c>
      <c r="H55">
        <f>VLOOKUP(F55,$F$16:$M$25,3,FALSE)</f>
        <v>0</v>
      </c>
      <c r="I55">
        <f>VLOOKUP(F55,$F$16:$M$25,4,FALSE)</f>
        <v>0</v>
      </c>
      <c r="J55">
        <f>VLOOKUP(F55,$F$16:$M$25,5,FALSE)</f>
        <v>3</v>
      </c>
      <c r="K55">
        <f>VLOOKUP(F55,$F$16:$M$25,6,FALSE)</f>
        <v>3</v>
      </c>
      <c r="L55">
        <f>VLOOKUP(F55,$F$16:$M$25,7,FALSE)</f>
        <v>9</v>
      </c>
      <c r="M55">
        <f>VLOOKUP(F55,$F$16:$M$25,8,FALSE)</f>
        <v>0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O28" sqref="O28"/>
      <selection pane="topRight" activeCell="F3" sqref="F3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337" t="s">
        <v>29</v>
      </c>
      <c r="B2" s="337"/>
      <c r="C2" s="337"/>
      <c r="D2" s="337"/>
      <c r="E2" s="337"/>
      <c r="G2" t="str">
        <f>IF('- E -'!Q7&lt;&gt;"",'- E -'!Q7,"")</f>
        <v>Carlos Suarez</v>
      </c>
      <c r="N2" t="str">
        <f>IF('- E -'!Q9&lt;&gt;"",'- E -'!Q9,"")</f>
        <v>Eduardo Bermúdez</v>
      </c>
      <c r="U2" t="str">
        <f>IF('- E -'!Q11&lt;&gt;"",'- E -'!Q11,"")</f>
        <v>José Arturo Viña</v>
      </c>
      <c r="AB2" t="str">
        <f>IF('- E -'!Q13&lt;&gt;"",'- E -'!Q13,"")</f>
        <v>Jacob Domínguez</v>
      </c>
    </row>
    <row r="3" spans="6:33" ht="12.75">
      <c r="F3" t="s">
        <v>53</v>
      </c>
      <c r="G3" t="s">
        <v>5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N3" t="s">
        <v>5</v>
      </c>
      <c r="O3" t="s">
        <v>7</v>
      </c>
      <c r="P3" t="s">
        <v>8</v>
      </c>
      <c r="Q3" t="s">
        <v>9</v>
      </c>
      <c r="R3" t="s">
        <v>10</v>
      </c>
      <c r="S3" t="s">
        <v>11</v>
      </c>
      <c r="U3" t="s">
        <v>5</v>
      </c>
      <c r="V3" t="s">
        <v>7</v>
      </c>
      <c r="W3" t="s">
        <v>8</v>
      </c>
      <c r="X3" t="s">
        <v>9</v>
      </c>
      <c r="Y3" t="s">
        <v>10</v>
      </c>
      <c r="Z3" t="s">
        <v>11</v>
      </c>
      <c r="AB3" t="s">
        <v>5</v>
      </c>
      <c r="AC3" t="s">
        <v>7</v>
      </c>
      <c r="AD3" t="s">
        <v>8</v>
      </c>
      <c r="AE3" t="s">
        <v>9</v>
      </c>
      <c r="AF3" t="s">
        <v>10</v>
      </c>
      <c r="AG3" t="s">
        <v>11</v>
      </c>
    </row>
    <row r="4" spans="1:33" ht="12.75">
      <c r="A4" s="2" t="str">
        <f>'- E -'!B6</f>
        <v>Carlos Suarez</v>
      </c>
      <c r="B4" s="1">
        <f>IF('- E -'!C6&lt;&gt;"",'- E -'!C6,"")</f>
        <v>3</v>
      </c>
      <c r="C4" s="1" t="str">
        <f>'- E -'!D6</f>
        <v>-</v>
      </c>
      <c r="D4" s="1">
        <f>IF('- E -'!E6&lt;&gt;"",'- E -'!E6,"")</f>
        <v>2</v>
      </c>
      <c r="E4" s="3" t="str">
        <f>'- E -'!F6</f>
        <v>Eduardo Bermúdez</v>
      </c>
      <c r="F4" s="1">
        <f>COUNTBLANK('- E -'!C6:'- E -'!E6)</f>
        <v>0</v>
      </c>
      <c r="G4">
        <f aca="true" t="shared" si="0" ref="G4:G9">IF(AND(F4=0,OR($A4=$G$2,$E4=$G$2)),1,0)</f>
        <v>1</v>
      </c>
      <c r="H4">
        <f aca="true" t="shared" si="1" ref="H4:H9">IF(AND(F4=0,OR(AND($A4=$G$2,$B4&gt;$D4),AND($E4=$G$2,$D4&gt;$B4))),1,0)</f>
        <v>1</v>
      </c>
      <c r="I4">
        <f aca="true" t="shared" si="2" ref="I4:I9">IF(AND(F4=0,G4=1,$B4=$D4),1,0)</f>
        <v>0</v>
      </c>
      <c r="J4">
        <f aca="true" t="shared" si="3" ref="J4:J9">IF(AND(F4=0,OR(AND($A4=$G$2,$B4&lt;$D4),AND($E4=$G$2,$D4&lt;$B4))),1,0)</f>
        <v>0</v>
      </c>
      <c r="K4">
        <f aca="true" t="shared" si="4" ref="K4:K9">IF(F4&gt;0,0,IF($A4=$G$2,$B4,IF($E4=$G$2,$D4,0)))</f>
        <v>3</v>
      </c>
      <c r="L4">
        <f aca="true" t="shared" si="5" ref="L4:L9">IF(F4&gt;0,0,IF($A4=$G$2,$D4,IF($E4=$G$2,$B4,0)))</f>
        <v>2</v>
      </c>
      <c r="N4">
        <f aca="true" t="shared" si="6" ref="N4:N9">IF(AND(F4=0,OR($A4=$N$2,$E4=$N$2)),1,0)</f>
        <v>1</v>
      </c>
      <c r="O4">
        <f aca="true" t="shared" si="7" ref="O4:O9">IF(AND(F4=0,OR(AND($A4=$N$2,$B4&gt;$D4),AND($E4=$N$2,$D4&gt;$B4))),1,0)</f>
        <v>0</v>
      </c>
      <c r="P4">
        <f aca="true" t="shared" si="8" ref="P4:P9">IF(AND(F4=0,N4=1,$B4=$D4),1,0)</f>
        <v>0</v>
      </c>
      <c r="Q4">
        <f aca="true" t="shared" si="9" ref="Q4:Q9">IF(AND(F4=0,OR(AND($A4=$N$2,$B4&lt;$D4),AND($E4=$N$2,$D4&lt;$B4))),1,0)</f>
        <v>1</v>
      </c>
      <c r="R4">
        <f aca="true" t="shared" si="10" ref="R4:R9">IF(F4&gt;0,0,IF($A4=$N$2,$B4,IF($E4=$N$2,$D4,0)))</f>
        <v>2</v>
      </c>
      <c r="S4">
        <f aca="true" t="shared" si="11" ref="S4:S9">IF(F4&gt;0,0,IF($A4=$N$2,$D4,IF($E4=$N$2,$B4,0)))</f>
        <v>3</v>
      </c>
      <c r="U4">
        <f aca="true" t="shared" si="12" ref="U4:U9">IF(AND(F4=0,OR($A4=$U$2,$E4=$U$2)),1,0)</f>
        <v>0</v>
      </c>
      <c r="V4">
        <f aca="true" t="shared" si="13" ref="V4:V9">IF(AND(F4=0,OR(AND($A4=$U$2,$B4&gt;$D4),AND($E4=$U$2,$D4&gt;$B4))),1,0)</f>
        <v>0</v>
      </c>
      <c r="W4">
        <f aca="true" t="shared" si="14" ref="W4:W9">IF(AND(F4=0,U4=1,$B4=$D4),1,0)</f>
        <v>0</v>
      </c>
      <c r="X4">
        <f aca="true" t="shared" si="15" ref="X4:X9">IF(AND(F4=0,OR(AND($A4=$U$2,$B4&lt;$D4),AND($E4=$U$2,$D4&lt;$B4))),1,0)</f>
        <v>0</v>
      </c>
      <c r="Y4">
        <f aca="true" t="shared" si="16" ref="Y4:Y9">IF(F4&gt;0,0,IF($A4=$U$2,$B4,IF($E4=$U$2,$D4,0)))</f>
        <v>0</v>
      </c>
      <c r="Z4">
        <f aca="true" t="shared" si="17" ref="Z4:Z9">IF(F4&gt;0,0,IF($A4=$U$2,$D4,IF($E4=$U$2,$B4,0)))</f>
        <v>0</v>
      </c>
      <c r="AB4">
        <f aca="true" t="shared" si="18" ref="AB4:AB9">IF(AND(F4=0,OR($A4=$AB$2,$E4=$AB$2)),1,0)</f>
        <v>0</v>
      </c>
      <c r="AC4">
        <f aca="true" t="shared" si="19" ref="AC4:AC9">IF(AND(F4=0,OR(AND($A4=$AB$2,$B4&gt;$D4),AND($E4=$AB$2,$D4&gt;$B4))),1,0)</f>
        <v>0</v>
      </c>
      <c r="AD4">
        <f aca="true" t="shared" si="20" ref="AD4:AD9">IF(AND(F4=0,AB4=1,$B4=$D4),1,0)</f>
        <v>0</v>
      </c>
      <c r="AE4">
        <f aca="true" t="shared" si="21" ref="AE4:AE9">IF(AND(F4=0,OR(AND($A4=$AB$2,$B4&lt;$D4),AND($E4=$AB$2,$D4&lt;$B4))),1,0)</f>
        <v>0</v>
      </c>
      <c r="AF4">
        <f aca="true" t="shared" si="22" ref="AF4:AF9">IF(F4&gt;0,0,IF($A4=$AB$2,$B4,IF($E4=$AB$2,$D4,0)))</f>
        <v>0</v>
      </c>
      <c r="AG4">
        <f aca="true" t="shared" si="23" ref="AG4:AG9">IF(F4&gt;0,0,IF($A4=$AB$2,$D4,IF($E4=$AB$2,$B4,0)))</f>
        <v>0</v>
      </c>
    </row>
    <row r="5" spans="1:33" ht="12.75">
      <c r="A5" s="2" t="str">
        <f>'- E -'!B7</f>
        <v>José Arturo Viña</v>
      </c>
      <c r="B5" s="1">
        <f>IF('- E -'!C7&lt;&gt;"",'- E -'!C7,"")</f>
        <v>1</v>
      </c>
      <c r="C5" s="1" t="str">
        <f>'- E -'!D7</f>
        <v>-</v>
      </c>
      <c r="D5" s="1">
        <f>IF('- E -'!E7&lt;&gt;"",'- E -'!E7,"")</f>
        <v>3</v>
      </c>
      <c r="E5" s="3" t="str">
        <f>'- E -'!F7</f>
        <v>Jacob Domínguez</v>
      </c>
      <c r="F5" s="1">
        <f>COUNTBLANK('- E -'!C7:'- E -'!E7)</f>
        <v>0</v>
      </c>
      <c r="G5">
        <f t="shared" si="0"/>
        <v>0</v>
      </c>
      <c r="H5">
        <f t="shared" si="1"/>
        <v>0</v>
      </c>
      <c r="I5">
        <f t="shared" si="2"/>
        <v>0</v>
      </c>
      <c r="J5">
        <f t="shared" si="3"/>
        <v>0</v>
      </c>
      <c r="K5">
        <f t="shared" si="4"/>
        <v>0</v>
      </c>
      <c r="L5">
        <f t="shared" si="5"/>
        <v>0</v>
      </c>
      <c r="N5">
        <f t="shared" si="6"/>
        <v>0</v>
      </c>
      <c r="O5">
        <f t="shared" si="7"/>
        <v>0</v>
      </c>
      <c r="P5">
        <f t="shared" si="8"/>
        <v>0</v>
      </c>
      <c r="Q5">
        <f t="shared" si="9"/>
        <v>0</v>
      </c>
      <c r="R5">
        <f t="shared" si="10"/>
        <v>0</v>
      </c>
      <c r="S5">
        <f t="shared" si="11"/>
        <v>0</v>
      </c>
      <c r="U5">
        <f t="shared" si="12"/>
        <v>1</v>
      </c>
      <c r="V5">
        <f t="shared" si="13"/>
        <v>0</v>
      </c>
      <c r="W5">
        <f t="shared" si="14"/>
        <v>0</v>
      </c>
      <c r="X5">
        <f t="shared" si="15"/>
        <v>1</v>
      </c>
      <c r="Y5">
        <f t="shared" si="16"/>
        <v>1</v>
      </c>
      <c r="Z5">
        <f t="shared" si="17"/>
        <v>3</v>
      </c>
      <c r="AB5">
        <f t="shared" si="18"/>
        <v>1</v>
      </c>
      <c r="AC5">
        <f t="shared" si="19"/>
        <v>1</v>
      </c>
      <c r="AD5">
        <f t="shared" si="20"/>
        <v>0</v>
      </c>
      <c r="AE5">
        <f t="shared" si="21"/>
        <v>0</v>
      </c>
      <c r="AF5">
        <f t="shared" si="22"/>
        <v>3</v>
      </c>
      <c r="AG5">
        <f t="shared" si="23"/>
        <v>1</v>
      </c>
    </row>
    <row r="6" spans="1:33" ht="12.75">
      <c r="A6" s="2" t="str">
        <f>'- E -'!B8</f>
        <v>Carlos Suarez</v>
      </c>
      <c r="B6" s="1">
        <f>IF('- E -'!C8&lt;&gt;"",'- E -'!C8,"")</f>
        <v>3</v>
      </c>
      <c r="C6" s="1" t="str">
        <f>'- E -'!D8</f>
        <v>-</v>
      </c>
      <c r="D6" s="1">
        <f>IF('- E -'!E8&lt;&gt;"",'- E -'!E8,"")</f>
        <v>1</v>
      </c>
      <c r="E6" s="3" t="str">
        <f>'- E -'!F8</f>
        <v>José Arturo Viña</v>
      </c>
      <c r="F6" s="1">
        <f>COUNTBLANK('- E -'!C8:'- E -'!E8)</f>
        <v>0</v>
      </c>
      <c r="G6">
        <f t="shared" si="0"/>
        <v>1</v>
      </c>
      <c r="H6">
        <f t="shared" si="1"/>
        <v>1</v>
      </c>
      <c r="I6">
        <f t="shared" si="2"/>
        <v>0</v>
      </c>
      <c r="J6">
        <f t="shared" si="3"/>
        <v>0</v>
      </c>
      <c r="K6">
        <f t="shared" si="4"/>
        <v>3</v>
      </c>
      <c r="L6">
        <f t="shared" si="5"/>
        <v>1</v>
      </c>
      <c r="N6">
        <f t="shared" si="6"/>
        <v>0</v>
      </c>
      <c r="O6">
        <f t="shared" si="7"/>
        <v>0</v>
      </c>
      <c r="P6">
        <f t="shared" si="8"/>
        <v>0</v>
      </c>
      <c r="Q6">
        <f t="shared" si="9"/>
        <v>0</v>
      </c>
      <c r="R6">
        <f t="shared" si="10"/>
        <v>0</v>
      </c>
      <c r="S6">
        <f t="shared" si="11"/>
        <v>0</v>
      </c>
      <c r="U6">
        <f t="shared" si="12"/>
        <v>1</v>
      </c>
      <c r="V6">
        <f t="shared" si="13"/>
        <v>0</v>
      </c>
      <c r="W6">
        <f t="shared" si="14"/>
        <v>0</v>
      </c>
      <c r="X6">
        <f t="shared" si="15"/>
        <v>1</v>
      </c>
      <c r="Y6">
        <f t="shared" si="16"/>
        <v>1</v>
      </c>
      <c r="Z6">
        <f t="shared" si="17"/>
        <v>3</v>
      </c>
      <c r="AB6">
        <f t="shared" si="18"/>
        <v>0</v>
      </c>
      <c r="AC6">
        <f t="shared" si="19"/>
        <v>0</v>
      </c>
      <c r="AD6">
        <f t="shared" si="20"/>
        <v>0</v>
      </c>
      <c r="AE6">
        <f t="shared" si="21"/>
        <v>0</v>
      </c>
      <c r="AF6">
        <f t="shared" si="22"/>
        <v>0</v>
      </c>
      <c r="AG6">
        <f t="shared" si="23"/>
        <v>0</v>
      </c>
    </row>
    <row r="7" spans="1:33" ht="12.75">
      <c r="A7" s="2" t="str">
        <f>'- E -'!B9</f>
        <v>Jacob Domínguez</v>
      </c>
      <c r="B7" s="1">
        <f>IF('- E -'!C9&lt;&gt;"",'- E -'!C9,"")</f>
        <v>1</v>
      </c>
      <c r="C7" s="1" t="str">
        <f>'- E -'!D9</f>
        <v>-</v>
      </c>
      <c r="D7" s="1">
        <f>IF('- E -'!E9&lt;&gt;"",'- E -'!E9,"")</f>
        <v>3</v>
      </c>
      <c r="E7" s="3" t="str">
        <f>'- E -'!F9</f>
        <v>Eduardo Bermúdez</v>
      </c>
      <c r="F7" s="1">
        <f>COUNTBLANK('- E -'!C9:'- E -'!E9)</f>
        <v>0</v>
      </c>
      <c r="G7">
        <f t="shared" si="0"/>
        <v>0</v>
      </c>
      <c r="H7">
        <f t="shared" si="1"/>
        <v>0</v>
      </c>
      <c r="I7">
        <f t="shared" si="2"/>
        <v>0</v>
      </c>
      <c r="J7">
        <f t="shared" si="3"/>
        <v>0</v>
      </c>
      <c r="K7">
        <f t="shared" si="4"/>
        <v>0</v>
      </c>
      <c r="L7">
        <f t="shared" si="5"/>
        <v>0</v>
      </c>
      <c r="N7">
        <f t="shared" si="6"/>
        <v>1</v>
      </c>
      <c r="O7">
        <f t="shared" si="7"/>
        <v>1</v>
      </c>
      <c r="P7">
        <f t="shared" si="8"/>
        <v>0</v>
      </c>
      <c r="Q7">
        <f t="shared" si="9"/>
        <v>0</v>
      </c>
      <c r="R7">
        <f t="shared" si="10"/>
        <v>3</v>
      </c>
      <c r="S7">
        <f t="shared" si="11"/>
        <v>1</v>
      </c>
      <c r="U7">
        <f t="shared" si="12"/>
        <v>0</v>
      </c>
      <c r="V7">
        <f t="shared" si="13"/>
        <v>0</v>
      </c>
      <c r="W7">
        <f t="shared" si="14"/>
        <v>0</v>
      </c>
      <c r="X7">
        <f t="shared" si="15"/>
        <v>0</v>
      </c>
      <c r="Y7">
        <f t="shared" si="16"/>
        <v>0</v>
      </c>
      <c r="Z7">
        <f t="shared" si="17"/>
        <v>0</v>
      </c>
      <c r="AB7">
        <f t="shared" si="18"/>
        <v>1</v>
      </c>
      <c r="AC7">
        <f t="shared" si="19"/>
        <v>0</v>
      </c>
      <c r="AD7">
        <f t="shared" si="20"/>
        <v>0</v>
      </c>
      <c r="AE7">
        <f t="shared" si="21"/>
        <v>1</v>
      </c>
      <c r="AF7">
        <f t="shared" si="22"/>
        <v>1</v>
      </c>
      <c r="AG7">
        <f t="shared" si="23"/>
        <v>3</v>
      </c>
    </row>
    <row r="8" spans="1:33" ht="12.75">
      <c r="A8" s="2" t="str">
        <f>'- E -'!B10</f>
        <v>Eduardo Bermúdez</v>
      </c>
      <c r="B8" s="1">
        <f>IF('- E -'!C10&lt;&gt;"",'- E -'!C10,"")</f>
        <v>3</v>
      </c>
      <c r="C8" s="1" t="str">
        <f>'- E -'!D10</f>
        <v>-</v>
      </c>
      <c r="D8" s="1">
        <f>IF('- E -'!E10&lt;&gt;"",'- E -'!E10,"")</f>
        <v>1</v>
      </c>
      <c r="E8" s="3" t="str">
        <f>'- E -'!F10</f>
        <v>José Arturo Viña</v>
      </c>
      <c r="F8" s="1">
        <f>COUNTBLANK('- E -'!C10:'- E -'!E10)</f>
        <v>0</v>
      </c>
      <c r="G8">
        <f t="shared" si="0"/>
        <v>0</v>
      </c>
      <c r="H8">
        <f t="shared" si="1"/>
        <v>0</v>
      </c>
      <c r="I8">
        <f t="shared" si="2"/>
        <v>0</v>
      </c>
      <c r="J8">
        <f t="shared" si="3"/>
        <v>0</v>
      </c>
      <c r="K8">
        <f t="shared" si="4"/>
        <v>0</v>
      </c>
      <c r="L8">
        <f t="shared" si="5"/>
        <v>0</v>
      </c>
      <c r="N8">
        <f t="shared" si="6"/>
        <v>1</v>
      </c>
      <c r="O8">
        <f t="shared" si="7"/>
        <v>1</v>
      </c>
      <c r="P8">
        <f t="shared" si="8"/>
        <v>0</v>
      </c>
      <c r="Q8">
        <f t="shared" si="9"/>
        <v>0</v>
      </c>
      <c r="R8">
        <f t="shared" si="10"/>
        <v>3</v>
      </c>
      <c r="S8">
        <f t="shared" si="11"/>
        <v>1</v>
      </c>
      <c r="U8">
        <f t="shared" si="12"/>
        <v>1</v>
      </c>
      <c r="V8">
        <f t="shared" si="13"/>
        <v>0</v>
      </c>
      <c r="W8">
        <f t="shared" si="14"/>
        <v>0</v>
      </c>
      <c r="X8">
        <f t="shared" si="15"/>
        <v>1</v>
      </c>
      <c r="Y8">
        <f t="shared" si="16"/>
        <v>1</v>
      </c>
      <c r="Z8">
        <f t="shared" si="17"/>
        <v>3</v>
      </c>
      <c r="AB8">
        <f t="shared" si="18"/>
        <v>0</v>
      </c>
      <c r="AC8">
        <f t="shared" si="19"/>
        <v>0</v>
      </c>
      <c r="AD8">
        <f t="shared" si="20"/>
        <v>0</v>
      </c>
      <c r="AE8">
        <f t="shared" si="21"/>
        <v>0</v>
      </c>
      <c r="AF8">
        <f t="shared" si="22"/>
        <v>0</v>
      </c>
      <c r="AG8">
        <f t="shared" si="23"/>
        <v>0</v>
      </c>
    </row>
    <row r="9" spans="1:33" ht="12.75">
      <c r="A9" s="2" t="str">
        <f>'- E -'!B11</f>
        <v>Jacob Domínguez</v>
      </c>
      <c r="B9" s="1">
        <f>IF('- E -'!C11&lt;&gt;"",'- E -'!C11,"")</f>
        <v>0</v>
      </c>
      <c r="C9" s="1" t="str">
        <f>'- E -'!D11</f>
        <v>-</v>
      </c>
      <c r="D9" s="1">
        <f>IF('- E -'!E11&lt;&gt;"",'- E -'!E11,"")</f>
        <v>3</v>
      </c>
      <c r="E9" s="3" t="str">
        <f>'- E -'!F11</f>
        <v>Carlos Suarez</v>
      </c>
      <c r="F9" s="1">
        <f>COUNTBLANK('- E -'!C11:'- E -'!E11)</f>
        <v>0</v>
      </c>
      <c r="G9">
        <f t="shared" si="0"/>
        <v>1</v>
      </c>
      <c r="H9">
        <f t="shared" si="1"/>
        <v>1</v>
      </c>
      <c r="I9">
        <f t="shared" si="2"/>
        <v>0</v>
      </c>
      <c r="J9">
        <f t="shared" si="3"/>
        <v>0</v>
      </c>
      <c r="K9">
        <f t="shared" si="4"/>
        <v>3</v>
      </c>
      <c r="L9">
        <f t="shared" si="5"/>
        <v>0</v>
      </c>
      <c r="N9">
        <f t="shared" si="6"/>
        <v>0</v>
      </c>
      <c r="O9">
        <f t="shared" si="7"/>
        <v>0</v>
      </c>
      <c r="P9">
        <f t="shared" si="8"/>
        <v>0</v>
      </c>
      <c r="Q9">
        <f t="shared" si="9"/>
        <v>0</v>
      </c>
      <c r="R9">
        <f t="shared" si="10"/>
        <v>0</v>
      </c>
      <c r="S9">
        <f t="shared" si="11"/>
        <v>0</v>
      </c>
      <c r="U9">
        <f t="shared" si="12"/>
        <v>0</v>
      </c>
      <c r="V9">
        <f t="shared" si="13"/>
        <v>0</v>
      </c>
      <c r="W9">
        <f t="shared" si="14"/>
        <v>0</v>
      </c>
      <c r="X9">
        <f t="shared" si="15"/>
        <v>0</v>
      </c>
      <c r="Y9">
        <f t="shared" si="16"/>
        <v>0</v>
      </c>
      <c r="Z9">
        <f t="shared" si="17"/>
        <v>0</v>
      </c>
      <c r="AB9">
        <f t="shared" si="18"/>
        <v>1</v>
      </c>
      <c r="AC9">
        <f t="shared" si="19"/>
        <v>0</v>
      </c>
      <c r="AD9">
        <f t="shared" si="20"/>
        <v>0</v>
      </c>
      <c r="AE9">
        <f t="shared" si="21"/>
        <v>1</v>
      </c>
      <c r="AF9">
        <f t="shared" si="22"/>
        <v>0</v>
      </c>
      <c r="AG9">
        <f t="shared" si="23"/>
        <v>3</v>
      </c>
    </row>
    <row r="10" spans="7:34" ht="12.75">
      <c r="G10">
        <f aca="true" t="shared" si="24" ref="G10:L10">SUM(G4:G9)</f>
        <v>3</v>
      </c>
      <c r="H10">
        <f t="shared" si="24"/>
        <v>3</v>
      </c>
      <c r="I10">
        <f t="shared" si="24"/>
        <v>0</v>
      </c>
      <c r="J10">
        <f t="shared" si="24"/>
        <v>0</v>
      </c>
      <c r="K10">
        <f t="shared" si="24"/>
        <v>9</v>
      </c>
      <c r="L10">
        <f t="shared" si="24"/>
        <v>3</v>
      </c>
      <c r="M10">
        <f>H10*3+I10</f>
        <v>9</v>
      </c>
      <c r="N10">
        <f aca="true" t="shared" si="25" ref="N10:S10">SUM(N4:N9)</f>
        <v>3</v>
      </c>
      <c r="O10">
        <f t="shared" si="25"/>
        <v>2</v>
      </c>
      <c r="P10">
        <f t="shared" si="25"/>
        <v>0</v>
      </c>
      <c r="Q10">
        <f t="shared" si="25"/>
        <v>1</v>
      </c>
      <c r="R10">
        <f t="shared" si="25"/>
        <v>8</v>
      </c>
      <c r="S10">
        <f t="shared" si="25"/>
        <v>5</v>
      </c>
      <c r="T10">
        <f>O10*3+P10</f>
        <v>6</v>
      </c>
      <c r="U10">
        <f aca="true" t="shared" si="26" ref="U10:Z10">SUM(U4:U9)</f>
        <v>3</v>
      </c>
      <c r="V10">
        <f t="shared" si="26"/>
        <v>0</v>
      </c>
      <c r="W10">
        <f t="shared" si="26"/>
        <v>0</v>
      </c>
      <c r="X10">
        <f t="shared" si="26"/>
        <v>3</v>
      </c>
      <c r="Y10">
        <f t="shared" si="26"/>
        <v>3</v>
      </c>
      <c r="Z10">
        <f t="shared" si="26"/>
        <v>9</v>
      </c>
      <c r="AA10">
        <f>V10*3+W10</f>
        <v>0</v>
      </c>
      <c r="AB10">
        <f aca="true" t="shared" si="27" ref="AB10:AG10">SUM(AB4:AB9)</f>
        <v>3</v>
      </c>
      <c r="AC10">
        <f t="shared" si="27"/>
        <v>1</v>
      </c>
      <c r="AD10">
        <f t="shared" si="27"/>
        <v>0</v>
      </c>
      <c r="AE10">
        <f t="shared" si="27"/>
        <v>2</v>
      </c>
      <c r="AF10">
        <f t="shared" si="27"/>
        <v>4</v>
      </c>
      <c r="AG10">
        <f t="shared" si="27"/>
        <v>7</v>
      </c>
      <c r="AH10">
        <f>AC10*3+AD10</f>
        <v>3</v>
      </c>
    </row>
    <row r="14" ht="12.75">
      <c r="F14" t="s">
        <v>27</v>
      </c>
    </row>
    <row r="15" spans="7:35" ht="12.75">
      <c r="G15" t="s">
        <v>5</v>
      </c>
      <c r="H15" t="s">
        <v>7</v>
      </c>
      <c r="I15" t="s">
        <v>8</v>
      </c>
      <c r="J15" t="s">
        <v>9</v>
      </c>
      <c r="K15" t="s">
        <v>10</v>
      </c>
      <c r="L15" t="s">
        <v>11</v>
      </c>
      <c r="M15" t="s">
        <v>6</v>
      </c>
      <c r="O15" t="s">
        <v>12</v>
      </c>
      <c r="S15" t="s">
        <v>13</v>
      </c>
      <c r="W15" t="s">
        <v>14</v>
      </c>
      <c r="AA15" t="s">
        <v>15</v>
      </c>
      <c r="AE15" t="s">
        <v>16</v>
      </c>
      <c r="AI15" t="s">
        <v>17</v>
      </c>
    </row>
    <row r="16" spans="6:36" ht="12.75">
      <c r="F16" t="str">
        <f>G2</f>
        <v>Carlos Suarez</v>
      </c>
      <c r="G16">
        <f aca="true" t="shared" si="28" ref="G16:M16">G10</f>
        <v>3</v>
      </c>
      <c r="H16">
        <f t="shared" si="28"/>
        <v>3</v>
      </c>
      <c r="I16">
        <f t="shared" si="28"/>
        <v>0</v>
      </c>
      <c r="J16">
        <f t="shared" si="28"/>
        <v>0</v>
      </c>
      <c r="K16">
        <f t="shared" si="28"/>
        <v>9</v>
      </c>
      <c r="L16">
        <f t="shared" si="28"/>
        <v>3</v>
      </c>
      <c r="M16">
        <f t="shared" si="28"/>
        <v>9</v>
      </c>
      <c r="O16" t="str">
        <f>IF($M16&gt;=$M17,$F16,$F17)</f>
        <v>Carlos Suarez</v>
      </c>
      <c r="P16">
        <f>VLOOKUP(O16,$F$16:$M$25,8,FALSE)</f>
        <v>9</v>
      </c>
      <c r="S16" t="str">
        <f>IF($P16&gt;=$P18,$O16,$O18)</f>
        <v>Carlos Suarez</v>
      </c>
      <c r="T16">
        <f>VLOOKUP(S16,$O$16:$P$25,2,FALSE)</f>
        <v>9</v>
      </c>
      <c r="W16" t="str">
        <f>IF($T16&gt;=$T19,$S16,$S19)</f>
        <v>Carlos Suarez</v>
      </c>
      <c r="X16">
        <f>VLOOKUP(W16,$S$16:$T$25,2,FALSE)</f>
        <v>9</v>
      </c>
      <c r="AA16" t="str">
        <f>W16</f>
        <v>Carlos Suarez</v>
      </c>
      <c r="AB16">
        <f>VLOOKUP(AA16,W16:X25,2,FALSE)</f>
        <v>9</v>
      </c>
      <c r="AE16" t="str">
        <f>AA16</f>
        <v>Carlos Suarez</v>
      </c>
      <c r="AF16">
        <f>VLOOKUP(AE16,AA16:AB25,2,FALSE)</f>
        <v>9</v>
      </c>
      <c r="AI16" t="str">
        <f>AE16</f>
        <v>Carlos Suarez</v>
      </c>
      <c r="AJ16">
        <f>VLOOKUP(AI16,AE16:AF25,2,FALSE)</f>
        <v>9</v>
      </c>
    </row>
    <row r="17" spans="6:36" ht="12.75">
      <c r="F17" t="str">
        <f>N2</f>
        <v>Eduardo Bermúdez</v>
      </c>
      <c r="G17">
        <f aca="true" t="shared" si="29" ref="G17:M17">N10</f>
        <v>3</v>
      </c>
      <c r="H17">
        <f t="shared" si="29"/>
        <v>2</v>
      </c>
      <c r="I17">
        <f t="shared" si="29"/>
        <v>0</v>
      </c>
      <c r="J17">
        <f t="shared" si="29"/>
        <v>1</v>
      </c>
      <c r="K17">
        <f t="shared" si="29"/>
        <v>8</v>
      </c>
      <c r="L17">
        <f t="shared" si="29"/>
        <v>5</v>
      </c>
      <c r="M17">
        <f t="shared" si="29"/>
        <v>6</v>
      </c>
      <c r="O17" t="str">
        <f>IF($M17&lt;=$M16,$F17,$F16)</f>
        <v>Eduardo Bermúdez</v>
      </c>
      <c r="P17">
        <f>VLOOKUP(O17,$F$16:$M$25,8,FALSE)</f>
        <v>6</v>
      </c>
      <c r="S17" t="str">
        <f>O17</f>
        <v>Eduardo Bermúdez</v>
      </c>
      <c r="T17">
        <f>VLOOKUP(S17,$O$16:$P$25,2,FALSE)</f>
        <v>6</v>
      </c>
      <c r="W17" t="str">
        <f>S17</f>
        <v>Eduardo Bermúdez</v>
      </c>
      <c r="X17">
        <f>VLOOKUP(W17,$S$16:$T$25,2,FALSE)</f>
        <v>6</v>
      </c>
      <c r="AA17" t="str">
        <f>IF(X17&gt;=X18,W17,W18)</f>
        <v>Eduardo Bermúdez</v>
      </c>
      <c r="AB17">
        <f>VLOOKUP(AA17,W16:X25,2,FALSE)</f>
        <v>6</v>
      </c>
      <c r="AE17" t="str">
        <f>IF(AB17&gt;=AB19,AA17,AA19)</f>
        <v>Eduardo Bermúdez</v>
      </c>
      <c r="AF17">
        <f>VLOOKUP(AE17,AA16:AB25,2,FALSE)</f>
        <v>6</v>
      </c>
      <c r="AI17" t="str">
        <f>AE17</f>
        <v>Eduardo Bermúdez</v>
      </c>
      <c r="AJ17">
        <f>VLOOKUP(AI17,AE16:AF25,2,FALSE)</f>
        <v>6</v>
      </c>
    </row>
    <row r="18" spans="6:36" ht="12.75">
      <c r="F18" t="str">
        <f>U2</f>
        <v>José Arturo Viña</v>
      </c>
      <c r="G18">
        <f aca="true" t="shared" si="30" ref="G18:M18">U10</f>
        <v>3</v>
      </c>
      <c r="H18">
        <f t="shared" si="30"/>
        <v>0</v>
      </c>
      <c r="I18">
        <f t="shared" si="30"/>
        <v>0</v>
      </c>
      <c r="J18">
        <f t="shared" si="30"/>
        <v>3</v>
      </c>
      <c r="K18">
        <f t="shared" si="30"/>
        <v>3</v>
      </c>
      <c r="L18">
        <f t="shared" si="30"/>
        <v>9</v>
      </c>
      <c r="M18">
        <f t="shared" si="30"/>
        <v>0</v>
      </c>
      <c r="O18" t="str">
        <f>F18</f>
        <v>José Arturo Viña</v>
      </c>
      <c r="P18">
        <f>VLOOKUP(O18,$F$16:$M$25,8,FALSE)</f>
        <v>0</v>
      </c>
      <c r="S18" t="str">
        <f>IF($P18&lt;=$P16,$O18,$O16)</f>
        <v>José Arturo Viña</v>
      </c>
      <c r="T18">
        <f>VLOOKUP(S18,$O$16:$P$25,2,FALSE)</f>
        <v>0</v>
      </c>
      <c r="W18" t="str">
        <f>S18</f>
        <v>José Arturo Viña</v>
      </c>
      <c r="X18">
        <f>VLOOKUP(W18,$S$16:$T$25,2,FALSE)</f>
        <v>0</v>
      </c>
      <c r="AA18" t="str">
        <f>IF(X18&lt;=X17,W18,W17)</f>
        <v>José Arturo Viña</v>
      </c>
      <c r="AB18">
        <f>VLOOKUP(AA18,W16:X25,2,FALSE)</f>
        <v>0</v>
      </c>
      <c r="AE18" t="str">
        <f>AA18</f>
        <v>José Arturo Viña</v>
      </c>
      <c r="AF18">
        <f>VLOOKUP(AE18,AA16:AB25,2,FALSE)</f>
        <v>0</v>
      </c>
      <c r="AI18" t="str">
        <f>IF(AF18&gt;=AF19,AE18,AE19)</f>
        <v>Jacob Domínguez</v>
      </c>
      <c r="AJ18">
        <f>VLOOKUP(AI18,AE16:AF25,2,FALSE)</f>
        <v>3</v>
      </c>
    </row>
    <row r="19" spans="6:36" ht="12.75">
      <c r="F19" t="str">
        <f>AB2</f>
        <v>Jacob Domínguez</v>
      </c>
      <c r="G19">
        <f aca="true" t="shared" si="31" ref="G19:M19">AB10</f>
        <v>3</v>
      </c>
      <c r="H19">
        <f t="shared" si="31"/>
        <v>1</v>
      </c>
      <c r="I19">
        <f t="shared" si="31"/>
        <v>0</v>
      </c>
      <c r="J19">
        <f t="shared" si="31"/>
        <v>2</v>
      </c>
      <c r="K19">
        <f t="shared" si="31"/>
        <v>4</v>
      </c>
      <c r="L19">
        <f t="shared" si="31"/>
        <v>7</v>
      </c>
      <c r="M19">
        <f t="shared" si="31"/>
        <v>3</v>
      </c>
      <c r="O19" t="str">
        <f>F19</f>
        <v>Jacob Domínguez</v>
      </c>
      <c r="P19">
        <f>VLOOKUP(O19,$F$16:$M$25,8,FALSE)</f>
        <v>3</v>
      </c>
      <c r="S19" t="str">
        <f>O19</f>
        <v>Jacob Domínguez</v>
      </c>
      <c r="T19">
        <f>VLOOKUP(S19,$O$16:$P$25,2,FALSE)</f>
        <v>3</v>
      </c>
      <c r="W19" t="str">
        <f>IF($T19&lt;=$T16,$S19,$S16)</f>
        <v>Jacob Domínguez</v>
      </c>
      <c r="X19">
        <f>VLOOKUP(W19,$S$16:$T$25,2,FALSE)</f>
        <v>3</v>
      </c>
      <c r="AA19" t="str">
        <f>W19</f>
        <v>Jacob Domínguez</v>
      </c>
      <c r="AB19">
        <f>VLOOKUP(AA19,W16:X25,2,FALSE)</f>
        <v>3</v>
      </c>
      <c r="AE19" t="str">
        <f>IF(AB19&lt;=AB17,AA19,AA17)</f>
        <v>Jacob Domínguez</v>
      </c>
      <c r="AF19">
        <f>VLOOKUP(AE19,AA16:AB25,2,FALSE)</f>
        <v>3</v>
      </c>
      <c r="AI19" t="str">
        <f>IF(AF19&lt;=AF18,AE19,AE18)</f>
        <v>José Arturo Viña</v>
      </c>
      <c r="AJ19">
        <f>VLOOKUP(AI19,AE16:AF25,2,FALSE)</f>
        <v>0</v>
      </c>
    </row>
    <row r="28" spans="6:37" ht="12.75">
      <c r="F28" t="str">
        <f>AI16</f>
        <v>Carlos Suarez</v>
      </c>
      <c r="J28">
        <f>AJ16</f>
        <v>9</v>
      </c>
      <c r="K28">
        <f>VLOOKUP(AI16,$F$16:$M$25,6,FALSE)</f>
        <v>9</v>
      </c>
      <c r="L28">
        <f>VLOOKUP(AI16,$F$16:$M$25,7,FALSE)</f>
        <v>3</v>
      </c>
      <c r="M28">
        <f>K28-L28</f>
        <v>6</v>
      </c>
      <c r="O28" t="str">
        <f>IF(AND($J28=$J29,$M29&gt;$M28),$F29,$F28)</f>
        <v>Carlos Suarez</v>
      </c>
      <c r="P28">
        <f>VLOOKUP(O28,$F$28:$M$37,5,FALSE)</f>
        <v>9</v>
      </c>
      <c r="Q28">
        <f>VLOOKUP(O28,$F$28:$M$37,8,FALSE)</f>
        <v>6</v>
      </c>
      <c r="S28" t="str">
        <f>IF(AND(P28=P30,Q30&gt;Q28),O30,O28)</f>
        <v>Carlos Suarez</v>
      </c>
      <c r="T28">
        <f>VLOOKUP(S28,$O$28:$Q$37,2,FALSE)</f>
        <v>9</v>
      </c>
      <c r="U28">
        <f>VLOOKUP(S28,$O$28:$Q$37,3,FALSE)</f>
        <v>6</v>
      </c>
      <c r="W28" t="str">
        <f>IF(AND(T28=T31,U31&gt;U28),S31,S28)</f>
        <v>Carlos Suarez</v>
      </c>
      <c r="X28">
        <f>VLOOKUP(W28,$S$28:$U$37,2,FALSE)</f>
        <v>9</v>
      </c>
      <c r="Y28">
        <f>VLOOKUP(W28,$S$28:$U$37,3,FALSE)</f>
        <v>6</v>
      </c>
      <c r="AA28" t="str">
        <f>W28</f>
        <v>Carlos Suarez</v>
      </c>
      <c r="AB28">
        <f>VLOOKUP(AA28,W28:Y37,2,FALSE)</f>
        <v>9</v>
      </c>
      <c r="AC28">
        <f>VLOOKUP(AA28,W28:Y37,3,FALSE)</f>
        <v>6</v>
      </c>
      <c r="AE28" t="str">
        <f>AA28</f>
        <v>Carlos Suarez</v>
      </c>
      <c r="AF28">
        <f>VLOOKUP(AE28,AA28:AC37,2,FALSE)</f>
        <v>9</v>
      </c>
      <c r="AG28">
        <f>VLOOKUP(AE28,AA28:AC37,3,FALSE)</f>
        <v>6</v>
      </c>
      <c r="AI28" t="str">
        <f>AE28</f>
        <v>Carlos Suarez</v>
      </c>
      <c r="AJ28">
        <f>VLOOKUP(AI28,AE28:AG37,2,FALSE)</f>
        <v>9</v>
      </c>
      <c r="AK28">
        <f>VLOOKUP(AI28,AE28:AG37,3,FALSE)</f>
        <v>6</v>
      </c>
    </row>
    <row r="29" spans="6:37" ht="12.75">
      <c r="F29" t="str">
        <f>AI17</f>
        <v>Eduardo Bermúdez</v>
      </c>
      <c r="J29">
        <f>AJ17</f>
        <v>6</v>
      </c>
      <c r="K29">
        <f>VLOOKUP(AI17,$F$16:$M$25,6,FALSE)</f>
        <v>8</v>
      </c>
      <c r="L29">
        <f>VLOOKUP(AI17,$F$16:$M$25,7,FALSE)</f>
        <v>5</v>
      </c>
      <c r="M29">
        <f>K29-L29</f>
        <v>3</v>
      </c>
      <c r="O29" t="str">
        <f>IF(AND($J28=$J29,$M29&gt;$M28),$F28,$F29)</f>
        <v>Eduardo Bermúdez</v>
      </c>
      <c r="P29">
        <f>VLOOKUP(O29,$F$28:$M$37,5,FALSE)</f>
        <v>6</v>
      </c>
      <c r="Q29">
        <f>VLOOKUP(O29,$F$28:$M$37,8,FALSE)</f>
        <v>3</v>
      </c>
      <c r="S29" t="str">
        <f>O29</f>
        <v>Eduardo Bermúdez</v>
      </c>
      <c r="T29">
        <f>VLOOKUP(S29,$O$28:$Q$37,2,FALSE)</f>
        <v>6</v>
      </c>
      <c r="U29">
        <f>VLOOKUP(S29,$O$28:$Q$37,3,FALSE)</f>
        <v>3</v>
      </c>
      <c r="W29" t="str">
        <f>S29</f>
        <v>Eduardo Bermúdez</v>
      </c>
      <c r="X29">
        <f>VLOOKUP(W29,$S$28:$U$37,2,FALSE)</f>
        <v>6</v>
      </c>
      <c r="Y29">
        <f>VLOOKUP(W29,$S$28:$U$37,3,FALSE)</f>
        <v>3</v>
      </c>
      <c r="AA29" t="str">
        <f>IF(AND(X29=X30,Y30&gt;Y29),W30,W29)</f>
        <v>Eduardo Bermúdez</v>
      </c>
      <c r="AB29">
        <f>VLOOKUP(AA29,W28:Y37,2,FALSE)</f>
        <v>6</v>
      </c>
      <c r="AC29">
        <f>VLOOKUP(AA29,W28:Y37,3,FALSE)</f>
        <v>3</v>
      </c>
      <c r="AE29" t="str">
        <f>IF(AND(AB29=AB31,AC31&gt;AC29),AA31,AA29)</f>
        <v>Eduardo Bermúdez</v>
      </c>
      <c r="AF29">
        <f>VLOOKUP(AE29,AA28:AC37,2,FALSE)</f>
        <v>6</v>
      </c>
      <c r="AG29">
        <f>VLOOKUP(AE29,AA28:AC37,3,FALSE)</f>
        <v>3</v>
      </c>
      <c r="AI29" t="str">
        <f>AE29</f>
        <v>Eduardo Bermúdez</v>
      </c>
      <c r="AJ29">
        <f>VLOOKUP(AI29,AE28:AG37,2,FALSE)</f>
        <v>6</v>
      </c>
      <c r="AK29">
        <f>VLOOKUP(AI29,AE28:AG37,3,FALSE)</f>
        <v>3</v>
      </c>
    </row>
    <row r="30" spans="6:37" ht="12.75">
      <c r="F30" t="str">
        <f>AI18</f>
        <v>Jacob Domínguez</v>
      </c>
      <c r="J30">
        <f>AJ18</f>
        <v>3</v>
      </c>
      <c r="K30">
        <f>VLOOKUP(AI18,$F$16:$M$25,6,FALSE)</f>
        <v>4</v>
      </c>
      <c r="L30">
        <f>VLOOKUP(AI18,$F$16:$M$25,7,FALSE)</f>
        <v>7</v>
      </c>
      <c r="M30">
        <f>K30-L30</f>
        <v>-3</v>
      </c>
      <c r="O30" t="str">
        <f>F30</f>
        <v>Jacob Domínguez</v>
      </c>
      <c r="P30">
        <f>VLOOKUP(O30,$F$28:$M$37,5,FALSE)</f>
        <v>3</v>
      </c>
      <c r="Q30">
        <f>VLOOKUP(O30,$F$28:$M$37,8,FALSE)</f>
        <v>-3</v>
      </c>
      <c r="S30" t="str">
        <f>IF(AND($P28=P30,Q30&gt;Q28),O28,O30)</f>
        <v>Jacob Domínguez</v>
      </c>
      <c r="T30">
        <f>VLOOKUP(S30,$O$28:$Q$37,2,FALSE)</f>
        <v>3</v>
      </c>
      <c r="U30">
        <f>VLOOKUP(S30,$O$28:$Q$37,3,FALSE)</f>
        <v>-3</v>
      </c>
      <c r="W30" t="str">
        <f>S30</f>
        <v>Jacob Domínguez</v>
      </c>
      <c r="X30">
        <f>VLOOKUP(W30,$S$28:$U$37,2,FALSE)</f>
        <v>3</v>
      </c>
      <c r="Y30">
        <f>VLOOKUP(W30,$S$28:$U$37,3,FALSE)</f>
        <v>-3</v>
      </c>
      <c r="AA30" t="str">
        <f>IF(AND(X29=X30,Y30&gt;Y29),W29,W30)</f>
        <v>Jacob Domínguez</v>
      </c>
      <c r="AB30">
        <f>VLOOKUP(AA30,W28:Y37,2,FALSE)</f>
        <v>3</v>
      </c>
      <c r="AC30">
        <f>VLOOKUP(AA30,W28:Y37,3,FALSE)</f>
        <v>-3</v>
      </c>
      <c r="AE30" t="str">
        <f>AA30</f>
        <v>Jacob Domínguez</v>
      </c>
      <c r="AF30">
        <f>VLOOKUP(AE30,AA28:AC37,2,FALSE)</f>
        <v>3</v>
      </c>
      <c r="AG30">
        <f>VLOOKUP(AE30,AA28:AC37,3,FALSE)</f>
        <v>-3</v>
      </c>
      <c r="AI30" t="str">
        <f>IF(AND(AF30=AF31,AG31&gt;AG30),AE31,AE30)</f>
        <v>Jacob Domínguez</v>
      </c>
      <c r="AJ30">
        <f>VLOOKUP(AI30,AE28:AG37,2,FALSE)</f>
        <v>3</v>
      </c>
      <c r="AK30">
        <f>VLOOKUP(AI30,AE28:AG37,3,FALSE)</f>
        <v>-3</v>
      </c>
    </row>
    <row r="31" spans="6:37" ht="12.75">
      <c r="F31" t="str">
        <f>AI19</f>
        <v>José Arturo Viña</v>
      </c>
      <c r="J31">
        <f>AJ19</f>
        <v>0</v>
      </c>
      <c r="K31">
        <f>VLOOKUP(AI19,$F$16:$M$25,6,FALSE)</f>
        <v>3</v>
      </c>
      <c r="L31">
        <f>VLOOKUP(AI19,$F$16:$M$25,7,FALSE)</f>
        <v>9</v>
      </c>
      <c r="M31">
        <f>K31-L31</f>
        <v>-6</v>
      </c>
      <c r="O31" t="str">
        <f>F31</f>
        <v>José Arturo Viña</v>
      </c>
      <c r="P31">
        <f>VLOOKUP(O31,$F$28:$M$37,5,FALSE)</f>
        <v>0</v>
      </c>
      <c r="Q31">
        <f>VLOOKUP(O31,$F$28:$M$37,8,FALSE)</f>
        <v>-6</v>
      </c>
      <c r="S31" t="str">
        <f>O31</f>
        <v>José Arturo Viña</v>
      </c>
      <c r="T31">
        <f>VLOOKUP(S31,$O$28:$Q$37,2,FALSE)</f>
        <v>0</v>
      </c>
      <c r="U31">
        <f>VLOOKUP(S31,$O$28:$Q$37,3,FALSE)</f>
        <v>-6</v>
      </c>
      <c r="W31" t="str">
        <f>IF(AND(T28=T31,U31&gt;U28),S28,S31)</f>
        <v>José Arturo Viña</v>
      </c>
      <c r="X31">
        <f>VLOOKUP(W31,$S$28:$U$37,2,FALSE)</f>
        <v>0</v>
      </c>
      <c r="Y31">
        <f>VLOOKUP(W31,$S$28:$U$37,3,FALSE)</f>
        <v>-6</v>
      </c>
      <c r="AA31" t="str">
        <f>W31</f>
        <v>José Arturo Viña</v>
      </c>
      <c r="AB31">
        <f>VLOOKUP(AA31,W28:Y37,2,FALSE)</f>
        <v>0</v>
      </c>
      <c r="AC31">
        <f>VLOOKUP(AA31,W28:Y37,3,FALSE)</f>
        <v>-6</v>
      </c>
      <c r="AE31" t="str">
        <f>IF(AND(AB29=AB31,AC31&gt;AC29),AA29,AA31)</f>
        <v>José Arturo Viña</v>
      </c>
      <c r="AF31">
        <f>VLOOKUP(AE31,AA28:AC37,2,FALSE)</f>
        <v>0</v>
      </c>
      <c r="AG31">
        <f>VLOOKUP(AE31,AA28:AC37,3,FALSE)</f>
        <v>-6</v>
      </c>
      <c r="AI31" t="str">
        <f>IF(AND(AF30=AF31,AG31&gt;AG30),AE30,AE31)</f>
        <v>José Arturo Viña</v>
      </c>
      <c r="AJ31">
        <f>VLOOKUP(AI31,AE28:AG37,2,FALSE)</f>
        <v>0</v>
      </c>
      <c r="AK31">
        <f>VLOOKUP(AI31,AE28:AG37,3,FALSE)</f>
        <v>-6</v>
      </c>
    </row>
    <row r="40" spans="6:38" ht="12.75">
      <c r="F40" t="str">
        <f>AI28</f>
        <v>Carlos Suarez</v>
      </c>
      <c r="J40">
        <f>VLOOKUP(F40,$F$16:$M$25,8,FALSE)</f>
        <v>9</v>
      </c>
      <c r="K40">
        <f>VLOOKUP(F40,$F$16:$M$25,6,FALSE)</f>
        <v>9</v>
      </c>
      <c r="L40">
        <f>VLOOKUP(F40,$F$16:$M$25,7,FALSE)</f>
        <v>3</v>
      </c>
      <c r="M40">
        <f>K40-L40</f>
        <v>6</v>
      </c>
      <c r="O40" t="str">
        <f>IF(AND(J40=J41,M40=M41,K41&gt;K40),F41,F40)</f>
        <v>Carlos Suarez</v>
      </c>
      <c r="P40">
        <f>VLOOKUP(O40,$F$40:$M$49,5,FALSE)</f>
        <v>9</v>
      </c>
      <c r="Q40">
        <f>VLOOKUP(O40,$F$40:$M$49,8,FALSE)</f>
        <v>6</v>
      </c>
      <c r="R40">
        <f>VLOOKUP(O40,$F$40:$M$49,6,FALSE)</f>
        <v>9</v>
      </c>
      <c r="S40" t="str">
        <f>IF(AND(P40=P42,Q40=Q42,R42&gt;R40),O42,O40)</f>
        <v>Carlos Suarez</v>
      </c>
      <c r="T40">
        <f>VLOOKUP(S40,$O$40:$R$49,2,FALSE)</f>
        <v>9</v>
      </c>
      <c r="U40">
        <f>VLOOKUP(S40,$O$40:$R$49,3,FALSE)</f>
        <v>6</v>
      </c>
      <c r="V40">
        <f>VLOOKUP(S40,$O$40:$R$49,4,FALSE)</f>
        <v>9</v>
      </c>
      <c r="W40" t="str">
        <f>IF(AND(T40=T43,U40=U43,V43&gt;V40),S43,S40)</f>
        <v>Carlos Suarez</v>
      </c>
      <c r="X40">
        <f>VLOOKUP(W40,$S$40:$V$49,2,FALSE)</f>
        <v>9</v>
      </c>
      <c r="Y40">
        <f>VLOOKUP(W40,$S$40:$V$49,3,FALSE)</f>
        <v>6</v>
      </c>
      <c r="Z40">
        <f>VLOOKUP(W40,$S$40:$V$49,4,FALSE)</f>
        <v>9</v>
      </c>
      <c r="AA40" t="str">
        <f>W40</f>
        <v>Carlos Suarez</v>
      </c>
      <c r="AB40">
        <f>VLOOKUP(AA40,W40:Z49,2,FALSE)</f>
        <v>9</v>
      </c>
      <c r="AC40">
        <f>VLOOKUP(AA40,W40:Z49,3,FALSE)</f>
        <v>6</v>
      </c>
      <c r="AD40">
        <f>VLOOKUP(AA40,W40:Z49,4,FALSE)</f>
        <v>9</v>
      </c>
      <c r="AE40" t="str">
        <f>AA40</f>
        <v>Carlos Suarez</v>
      </c>
      <c r="AF40">
        <f>VLOOKUP(AE40,AA40:AD49,2,FALSE)</f>
        <v>9</v>
      </c>
      <c r="AG40">
        <f>VLOOKUP(AE40,AA40:AD49,3,FALSE)</f>
        <v>6</v>
      </c>
      <c r="AH40">
        <f>VLOOKUP(AE40,AA40:AD49,4,FALSE)</f>
        <v>9</v>
      </c>
      <c r="AI40" t="str">
        <f>AE40</f>
        <v>Carlos Suarez</v>
      </c>
      <c r="AJ40">
        <f>VLOOKUP(AI40,AE40:AH49,2,FALSE)</f>
        <v>9</v>
      </c>
      <c r="AK40">
        <f>VLOOKUP(AI40,AE40:AH49,3,FALSE)</f>
        <v>6</v>
      </c>
      <c r="AL40">
        <f>VLOOKUP(AI40,AE40:AH49,4,FALSE)</f>
        <v>9</v>
      </c>
    </row>
    <row r="41" spans="6:38" ht="12.75">
      <c r="F41" t="str">
        <f>AI29</f>
        <v>Eduardo Bermúdez</v>
      </c>
      <c r="J41">
        <f>VLOOKUP(F41,$F$16:$M$25,8,FALSE)</f>
        <v>6</v>
      </c>
      <c r="K41">
        <f>VLOOKUP(F41,$F$16:$M$25,6,FALSE)</f>
        <v>8</v>
      </c>
      <c r="L41">
        <f>VLOOKUP(F41,$F$16:$M$25,7,FALSE)</f>
        <v>5</v>
      </c>
      <c r="M41">
        <f>K41-L41</f>
        <v>3</v>
      </c>
      <c r="O41" t="str">
        <f>IF(AND(J40=J41,M40=M41,K41&gt;K40),F40,F41)</f>
        <v>Eduardo Bermúdez</v>
      </c>
      <c r="P41">
        <f>VLOOKUP(O41,$F$40:$M$49,5,FALSE)</f>
        <v>6</v>
      </c>
      <c r="Q41">
        <f>VLOOKUP(O41,$F$40:$M$49,8,FALSE)</f>
        <v>3</v>
      </c>
      <c r="R41">
        <f>VLOOKUP(O41,$F$40:$M$49,6,FALSE)</f>
        <v>8</v>
      </c>
      <c r="S41" t="str">
        <f>O41</f>
        <v>Eduardo Bermúdez</v>
      </c>
      <c r="T41">
        <f>VLOOKUP(S41,$O$40:$R$49,2,FALSE)</f>
        <v>6</v>
      </c>
      <c r="U41">
        <f>VLOOKUP(S41,$O$40:$R$49,3,FALSE)</f>
        <v>3</v>
      </c>
      <c r="V41">
        <f>VLOOKUP(S41,$O$40:$R$49,4,FALSE)</f>
        <v>8</v>
      </c>
      <c r="W41" t="str">
        <f>S41</f>
        <v>Eduardo Bermúdez</v>
      </c>
      <c r="X41">
        <f>VLOOKUP(W41,$S$40:$V$49,2,FALSE)</f>
        <v>6</v>
      </c>
      <c r="Y41">
        <f>VLOOKUP(W41,$S$40:$V$49,3,FALSE)</f>
        <v>3</v>
      </c>
      <c r="Z41">
        <f>VLOOKUP(W41,$S$40:$V$49,4,FALSE)</f>
        <v>8</v>
      </c>
      <c r="AA41" t="str">
        <f>IF(AND(X41=X42,Y41=Y42,Z42&gt;Z41),W42,W41)</f>
        <v>Eduardo Bermúdez</v>
      </c>
      <c r="AB41">
        <f>VLOOKUP(AA41,W40:Z49,2,FALSE)</f>
        <v>6</v>
      </c>
      <c r="AC41">
        <f>VLOOKUP(AA41,W40:Z49,3,FALSE)</f>
        <v>3</v>
      </c>
      <c r="AD41">
        <f>VLOOKUP(AA41,W40:Z49,4,FALSE)</f>
        <v>8</v>
      </c>
      <c r="AE41" t="str">
        <f>IF(AND(AB41=AB43,AC41=AC43,AD43&gt;AD41),AA43,AA41)</f>
        <v>Eduardo Bermúdez</v>
      </c>
      <c r="AF41">
        <f>VLOOKUP(AE41,AA40:AD49,2,FALSE)</f>
        <v>6</v>
      </c>
      <c r="AG41">
        <f>VLOOKUP(AE41,AA40:AD49,3,FALSE)</f>
        <v>3</v>
      </c>
      <c r="AH41">
        <f>VLOOKUP(AE41,AA40:AD49,4,FALSE)</f>
        <v>8</v>
      </c>
      <c r="AI41" t="str">
        <f>AE41</f>
        <v>Eduardo Bermúdez</v>
      </c>
      <c r="AJ41">
        <f>VLOOKUP(AI41,AE40:AH49,2,FALSE)</f>
        <v>6</v>
      </c>
      <c r="AK41">
        <f>VLOOKUP(AI41,AE40:AH49,3,FALSE)</f>
        <v>3</v>
      </c>
      <c r="AL41">
        <f>VLOOKUP(AI41,AE40:AH49,4,FALSE)</f>
        <v>8</v>
      </c>
    </row>
    <row r="42" spans="6:38" ht="12.75">
      <c r="F42" t="str">
        <f>AI30</f>
        <v>Jacob Domínguez</v>
      </c>
      <c r="J42">
        <f>VLOOKUP(F42,$F$16:$M$25,8,FALSE)</f>
        <v>3</v>
      </c>
      <c r="K42">
        <f>VLOOKUP(F42,$F$16:$M$25,6,FALSE)</f>
        <v>4</v>
      </c>
      <c r="L42">
        <f>VLOOKUP(F42,$F$16:$M$25,7,FALSE)</f>
        <v>7</v>
      </c>
      <c r="M42">
        <f>K42-L42</f>
        <v>-3</v>
      </c>
      <c r="O42" t="str">
        <f>F42</f>
        <v>Jacob Domínguez</v>
      </c>
      <c r="P42">
        <f>VLOOKUP(O42,$F$40:$M$49,5,FALSE)</f>
        <v>3</v>
      </c>
      <c r="Q42">
        <f>VLOOKUP(O42,$F$40:$M$49,8,FALSE)</f>
        <v>-3</v>
      </c>
      <c r="R42">
        <f>VLOOKUP(O42,$F$40:$M$49,6,FALSE)</f>
        <v>4</v>
      </c>
      <c r="S42" t="str">
        <f>IF(AND(P40=P42,Q40=Q42,R42&gt;R40),O40,O42)</f>
        <v>Jacob Domínguez</v>
      </c>
      <c r="T42">
        <f>VLOOKUP(S42,$O$40:$R$49,2,FALSE)</f>
        <v>3</v>
      </c>
      <c r="U42">
        <f>VLOOKUP(S42,$O$40:$R$49,3,FALSE)</f>
        <v>-3</v>
      </c>
      <c r="V42">
        <f>VLOOKUP(S42,$O$40:$R$49,4,FALSE)</f>
        <v>4</v>
      </c>
      <c r="W42" t="str">
        <f>S42</f>
        <v>Jacob Domínguez</v>
      </c>
      <c r="X42">
        <f>VLOOKUP(W42,$S$40:$V$49,2,FALSE)</f>
        <v>3</v>
      </c>
      <c r="Y42">
        <f>VLOOKUP(W42,$S$40:$V$49,3,FALSE)</f>
        <v>-3</v>
      </c>
      <c r="Z42">
        <f>VLOOKUP(W42,$S$40:$V$49,4,FALSE)</f>
        <v>4</v>
      </c>
      <c r="AA42" t="str">
        <f>IF(AND(X41=X42,Y41=Y42,Z42&gt;Z41),W41,W42)</f>
        <v>Jacob Domínguez</v>
      </c>
      <c r="AB42">
        <f>VLOOKUP(AA42,W40:Z49,2,FALSE)</f>
        <v>3</v>
      </c>
      <c r="AC42">
        <f>VLOOKUP(AA42,W40:Z49,3,FALSE)</f>
        <v>-3</v>
      </c>
      <c r="AD42">
        <f>VLOOKUP(AA42,W40:Z49,4,FALSE)</f>
        <v>4</v>
      </c>
      <c r="AE42" t="str">
        <f>AA42</f>
        <v>Jacob Domínguez</v>
      </c>
      <c r="AF42">
        <f>VLOOKUP(AE42,AA40:AD49,2,FALSE)</f>
        <v>3</v>
      </c>
      <c r="AG42">
        <f>VLOOKUP(AE42,AA40:AD49,3,FALSE)</f>
        <v>-3</v>
      </c>
      <c r="AH42">
        <f>VLOOKUP(AE42,AA40:AD49,4,FALSE)</f>
        <v>4</v>
      </c>
      <c r="AI42" t="str">
        <f>IF(AND(AF42=AF43,AG42=AG43,AH43&gt;AH42),AE43,AE42)</f>
        <v>Jacob Domínguez</v>
      </c>
      <c r="AJ42">
        <f>VLOOKUP(AI42,AE40:AH49,2,FALSE)</f>
        <v>3</v>
      </c>
      <c r="AK42">
        <f>VLOOKUP(AI42,AE40:AH49,3,FALSE)</f>
        <v>-3</v>
      </c>
      <c r="AL42">
        <f>VLOOKUP(AI42,AE40:AH49,4,FALSE)</f>
        <v>4</v>
      </c>
    </row>
    <row r="43" spans="6:38" ht="12.75">
      <c r="F43" t="str">
        <f>AI31</f>
        <v>José Arturo Viña</v>
      </c>
      <c r="J43">
        <f>VLOOKUP(F43,$F$16:$M$25,8,FALSE)</f>
        <v>0</v>
      </c>
      <c r="K43">
        <f>VLOOKUP(F43,$F$16:$M$25,6,FALSE)</f>
        <v>3</v>
      </c>
      <c r="L43">
        <f>VLOOKUP(F43,$F$16:$M$25,7,FALSE)</f>
        <v>9</v>
      </c>
      <c r="M43">
        <f>K43-L43</f>
        <v>-6</v>
      </c>
      <c r="O43" t="str">
        <f>F43</f>
        <v>José Arturo Viña</v>
      </c>
      <c r="P43">
        <f>VLOOKUP(O43,$F$40:$M$49,5,FALSE)</f>
        <v>0</v>
      </c>
      <c r="Q43">
        <f>VLOOKUP(O43,$F$40:$M$49,8,FALSE)</f>
        <v>-6</v>
      </c>
      <c r="R43">
        <f>VLOOKUP(O43,$F$40:$M$49,6,FALSE)</f>
        <v>3</v>
      </c>
      <c r="S43" t="str">
        <f>O43</f>
        <v>José Arturo Viña</v>
      </c>
      <c r="T43">
        <f>VLOOKUP(S43,$O$40:$R$49,2,FALSE)</f>
        <v>0</v>
      </c>
      <c r="U43">
        <f>VLOOKUP(S43,$O$40:$R$49,3,FALSE)</f>
        <v>-6</v>
      </c>
      <c r="V43">
        <f>VLOOKUP(S43,$O$40:$R$49,4,FALSE)</f>
        <v>3</v>
      </c>
      <c r="W43" t="str">
        <f>IF(AND(T40=T43,U40=U43,V43&gt;V40),S40,S43)</f>
        <v>José Arturo Viña</v>
      </c>
      <c r="X43">
        <f>VLOOKUP(W43,$S$40:$V$49,2,FALSE)</f>
        <v>0</v>
      </c>
      <c r="Y43">
        <f>VLOOKUP(W43,$S$40:$V$49,3,FALSE)</f>
        <v>-6</v>
      </c>
      <c r="Z43">
        <f>VLOOKUP(W43,$S$40:$V$49,4,FALSE)</f>
        <v>3</v>
      </c>
      <c r="AA43" t="str">
        <f>W43</f>
        <v>José Arturo Viña</v>
      </c>
      <c r="AB43">
        <f>VLOOKUP(AA43,W40:Z49,2,FALSE)</f>
        <v>0</v>
      </c>
      <c r="AC43">
        <f>VLOOKUP(AA43,W40:Z49,3,FALSE)</f>
        <v>-6</v>
      </c>
      <c r="AD43">
        <f>VLOOKUP(AA43,W40:Z49,4,FALSE)</f>
        <v>3</v>
      </c>
      <c r="AE43" t="str">
        <f>IF(AND(AB41=AB43,AC41=AC43,AD43&gt;AD41),AA41,AA43)</f>
        <v>José Arturo Viña</v>
      </c>
      <c r="AF43">
        <f>VLOOKUP(AE43,AA40:AD49,2,FALSE)</f>
        <v>0</v>
      </c>
      <c r="AG43">
        <f>VLOOKUP(AE43,AA40:AD49,3,FALSE)</f>
        <v>-6</v>
      </c>
      <c r="AH43">
        <f>VLOOKUP(AE43,AA40:AD49,4,FALSE)</f>
        <v>3</v>
      </c>
      <c r="AI43" t="str">
        <f>IF(AND(AF42=AF43,AG42=AG43,AH43&gt;AH42),AE42,AE43)</f>
        <v>José Arturo Viña</v>
      </c>
      <c r="AJ43">
        <f>VLOOKUP(AI43,AE40:AH49,2,FALSE)</f>
        <v>0</v>
      </c>
      <c r="AK43">
        <f>VLOOKUP(AI43,AE40:AH49,3,FALSE)</f>
        <v>-6</v>
      </c>
      <c r="AL43">
        <f>VLOOKUP(AI43,AE40:AH49,4,FALSE)</f>
        <v>3</v>
      </c>
    </row>
    <row r="51" ht="12.75">
      <c r="F51" t="s">
        <v>28</v>
      </c>
    </row>
    <row r="52" spans="6:13" ht="12.75">
      <c r="F52" t="str">
        <f>AI40</f>
        <v>Carlos Suarez</v>
      </c>
      <c r="G52">
        <f>VLOOKUP(F52,$F$16:$M$25,2,FALSE)</f>
        <v>3</v>
      </c>
      <c r="H52">
        <f>VLOOKUP(F52,$F$16:$M$25,3,FALSE)</f>
        <v>3</v>
      </c>
      <c r="I52">
        <f>VLOOKUP(F52,$F$16:$M$25,4,FALSE)</f>
        <v>0</v>
      </c>
      <c r="J52">
        <f>VLOOKUP(F52,$F$16:$M$25,5,FALSE)</f>
        <v>0</v>
      </c>
      <c r="K52">
        <f>VLOOKUP(F52,$F$16:$M$25,6,FALSE)</f>
        <v>9</v>
      </c>
      <c r="L52">
        <f>VLOOKUP(F52,$F$16:$M$25,7,FALSE)</f>
        <v>3</v>
      </c>
      <c r="M52">
        <f>VLOOKUP(F52,$F$16:$M$25,8,FALSE)</f>
        <v>9</v>
      </c>
    </row>
    <row r="53" spans="6:13" ht="12.75">
      <c r="F53" t="str">
        <f>AI41</f>
        <v>Eduardo Bermúdez</v>
      </c>
      <c r="G53">
        <f>VLOOKUP(F53,$F$16:$M$25,2,FALSE)</f>
        <v>3</v>
      </c>
      <c r="H53">
        <f>VLOOKUP(F53,$F$16:$M$25,3,FALSE)</f>
        <v>2</v>
      </c>
      <c r="I53">
        <f>VLOOKUP(F53,$F$16:$M$25,4,FALSE)</f>
        <v>0</v>
      </c>
      <c r="J53">
        <f>VLOOKUP(F53,$F$16:$M$25,5,FALSE)</f>
        <v>1</v>
      </c>
      <c r="K53">
        <f>VLOOKUP(F53,$F$16:$M$25,6,FALSE)</f>
        <v>8</v>
      </c>
      <c r="L53">
        <f>VLOOKUP(F53,$F$16:$M$25,7,FALSE)</f>
        <v>5</v>
      </c>
      <c r="M53">
        <f>VLOOKUP(F53,$F$16:$M$25,8,FALSE)</f>
        <v>6</v>
      </c>
    </row>
    <row r="54" spans="6:13" ht="12.75">
      <c r="F54" t="str">
        <f>AI42</f>
        <v>Jacob Domínguez</v>
      </c>
      <c r="G54">
        <f>VLOOKUP(F54,$F$16:$M$25,2,FALSE)</f>
        <v>3</v>
      </c>
      <c r="H54">
        <f>VLOOKUP(F54,$F$16:$M$25,3,FALSE)</f>
        <v>1</v>
      </c>
      <c r="I54">
        <f>VLOOKUP(F54,$F$16:$M$25,4,FALSE)</f>
        <v>0</v>
      </c>
      <c r="J54">
        <f>VLOOKUP(F54,$F$16:$M$25,5,FALSE)</f>
        <v>2</v>
      </c>
      <c r="K54">
        <f>VLOOKUP(F54,$F$16:$M$25,6,FALSE)</f>
        <v>4</v>
      </c>
      <c r="L54">
        <f>VLOOKUP(F54,$F$16:$M$25,7,FALSE)</f>
        <v>7</v>
      </c>
      <c r="M54">
        <f>VLOOKUP(F54,$F$16:$M$25,8,FALSE)</f>
        <v>3</v>
      </c>
    </row>
    <row r="55" spans="6:13" ht="12.75">
      <c r="F55" t="str">
        <f>AI43</f>
        <v>José Arturo Viña</v>
      </c>
      <c r="G55">
        <f>VLOOKUP(F55,$F$16:$M$25,2,FALSE)</f>
        <v>3</v>
      </c>
      <c r="H55">
        <f>VLOOKUP(F55,$F$16:$M$25,3,FALSE)</f>
        <v>0</v>
      </c>
      <c r="I55">
        <f>VLOOKUP(F55,$F$16:$M$25,4,FALSE)</f>
        <v>0</v>
      </c>
      <c r="J55">
        <f>VLOOKUP(F55,$F$16:$M$25,5,FALSE)</f>
        <v>3</v>
      </c>
      <c r="K55">
        <f>VLOOKUP(F55,$F$16:$M$25,6,FALSE)</f>
        <v>3</v>
      </c>
      <c r="L55">
        <f>VLOOKUP(F55,$F$16:$M$25,7,FALSE)</f>
        <v>9</v>
      </c>
      <c r="M55">
        <f>VLOOKUP(F55,$F$16:$M$25,8,FALSE)</f>
        <v>0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F3" sqref="F3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337" t="s">
        <v>29</v>
      </c>
      <c r="B2" s="337"/>
      <c r="C2" s="337"/>
      <c r="D2" s="337"/>
      <c r="E2" s="337"/>
      <c r="G2" t="str">
        <f>IF('- F -'!Q7&lt;&gt;"",'- F -'!Q7,"")</f>
        <v>Miguel P.Pérez</v>
      </c>
      <c r="N2" t="str">
        <f>IF('- F -'!Q9&lt;&gt;"",'- F -'!Q9,"")</f>
        <v>Antonio Acosta</v>
      </c>
      <c r="U2" t="str">
        <f>IF('- F -'!Q11&lt;&gt;"",'- F -'!Q11,"")</f>
        <v>Ashok Choolani</v>
      </c>
      <c r="AB2" t="str">
        <f>IF('- F -'!Q13&lt;&gt;"",'- F -'!Q13,"")</f>
        <v>Alejandro Cruz</v>
      </c>
    </row>
    <row r="3" spans="6:33" ht="12.75">
      <c r="F3" t="s">
        <v>53</v>
      </c>
      <c r="G3" t="s">
        <v>5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N3" t="s">
        <v>5</v>
      </c>
      <c r="O3" t="s">
        <v>7</v>
      </c>
      <c r="P3" t="s">
        <v>8</v>
      </c>
      <c r="Q3" t="s">
        <v>9</v>
      </c>
      <c r="R3" t="s">
        <v>10</v>
      </c>
      <c r="S3" t="s">
        <v>11</v>
      </c>
      <c r="U3" t="s">
        <v>5</v>
      </c>
      <c r="V3" t="s">
        <v>7</v>
      </c>
      <c r="W3" t="s">
        <v>8</v>
      </c>
      <c r="X3" t="s">
        <v>9</v>
      </c>
      <c r="Y3" t="s">
        <v>10</v>
      </c>
      <c r="Z3" t="s">
        <v>11</v>
      </c>
      <c r="AB3" t="s">
        <v>5</v>
      </c>
      <c r="AC3" t="s">
        <v>7</v>
      </c>
      <c r="AD3" t="s">
        <v>8</v>
      </c>
      <c r="AE3" t="s">
        <v>9</v>
      </c>
      <c r="AF3" t="s">
        <v>10</v>
      </c>
      <c r="AG3" t="s">
        <v>11</v>
      </c>
    </row>
    <row r="4" spans="1:33" ht="12.75">
      <c r="A4" s="2" t="str">
        <f>'- F -'!B6</f>
        <v>Miguel P.Pérez</v>
      </c>
      <c r="B4" s="1">
        <f>IF('- F -'!C6&lt;&gt;"",'- F -'!C6,"")</f>
        <v>3</v>
      </c>
      <c r="C4" s="1" t="str">
        <f>'- F -'!D6</f>
        <v>-</v>
      </c>
      <c r="D4" s="1">
        <f>IF('- F -'!E6&lt;&gt;"",'- F -'!E6,"")</f>
        <v>1</v>
      </c>
      <c r="E4" s="3" t="str">
        <f>'- F -'!F6</f>
        <v>Antonio Acosta</v>
      </c>
      <c r="F4" s="1">
        <f>COUNTBLANK('- F -'!C6:'- F -'!E6)</f>
        <v>0</v>
      </c>
      <c r="G4">
        <f aca="true" t="shared" si="0" ref="G4:G9">IF(AND(F4=0,OR($A4=$G$2,$E4=$G$2)),1,0)</f>
        <v>1</v>
      </c>
      <c r="H4">
        <f aca="true" t="shared" si="1" ref="H4:H9">IF(AND(F4=0,OR(AND($A4=$G$2,$B4&gt;$D4),AND($E4=$G$2,$D4&gt;$B4))),1,0)</f>
        <v>1</v>
      </c>
      <c r="I4">
        <f aca="true" t="shared" si="2" ref="I4:I9">IF(AND(F4=0,G4=1,$B4=$D4),1,0)</f>
        <v>0</v>
      </c>
      <c r="J4">
        <f aca="true" t="shared" si="3" ref="J4:J9">IF(AND(F4=0,OR(AND($A4=$G$2,$B4&lt;$D4),AND($E4=$G$2,$D4&lt;$B4))),1,0)</f>
        <v>0</v>
      </c>
      <c r="K4">
        <f aca="true" t="shared" si="4" ref="K4:K9">IF(F4&gt;0,0,IF($A4=$G$2,$B4,IF($E4=$G$2,$D4,0)))</f>
        <v>3</v>
      </c>
      <c r="L4">
        <f aca="true" t="shared" si="5" ref="L4:L9">IF(F4&gt;0,0,IF($A4=$G$2,$D4,IF($E4=$G$2,$B4,0)))</f>
        <v>1</v>
      </c>
      <c r="N4">
        <f aca="true" t="shared" si="6" ref="N4:N9">IF(AND(F4=0,OR($A4=$N$2,$E4=$N$2)),1,0)</f>
        <v>1</v>
      </c>
      <c r="O4">
        <f aca="true" t="shared" si="7" ref="O4:O9">IF(AND(F4=0,OR(AND($A4=$N$2,$B4&gt;$D4),AND($E4=$N$2,$D4&gt;$B4))),1,0)</f>
        <v>0</v>
      </c>
      <c r="P4">
        <f aca="true" t="shared" si="8" ref="P4:P9">IF(AND(F4=0,N4=1,$B4=$D4),1,0)</f>
        <v>0</v>
      </c>
      <c r="Q4">
        <f aca="true" t="shared" si="9" ref="Q4:Q9">IF(AND(F4=0,OR(AND($A4=$N$2,$B4&lt;$D4),AND($E4=$N$2,$D4&lt;$B4))),1,0)</f>
        <v>1</v>
      </c>
      <c r="R4">
        <f aca="true" t="shared" si="10" ref="R4:R9">IF(F4&gt;0,0,IF($A4=$N$2,$B4,IF($E4=$N$2,$D4,0)))</f>
        <v>1</v>
      </c>
      <c r="S4">
        <f aca="true" t="shared" si="11" ref="S4:S9">IF(F4&gt;0,0,IF($A4=$N$2,$D4,IF($E4=$N$2,$B4,0)))</f>
        <v>3</v>
      </c>
      <c r="U4">
        <f aca="true" t="shared" si="12" ref="U4:U9">IF(AND(F4=0,OR($A4=$U$2,$E4=$U$2)),1,0)</f>
        <v>0</v>
      </c>
      <c r="V4">
        <f aca="true" t="shared" si="13" ref="V4:V9">IF(AND(F4=0,OR(AND($A4=$U$2,$B4&gt;$D4),AND($E4=$U$2,$D4&gt;$B4))),1,0)</f>
        <v>0</v>
      </c>
      <c r="W4">
        <f aca="true" t="shared" si="14" ref="W4:W9">IF(AND(F4=0,U4=1,$B4=$D4),1,0)</f>
        <v>0</v>
      </c>
      <c r="X4">
        <f aca="true" t="shared" si="15" ref="X4:X9">IF(AND(F4=0,OR(AND($A4=$U$2,$B4&lt;$D4),AND($E4=$U$2,$D4&lt;$B4))),1,0)</f>
        <v>0</v>
      </c>
      <c r="Y4">
        <f aca="true" t="shared" si="16" ref="Y4:Y9">IF(F4&gt;0,0,IF($A4=$U$2,$B4,IF($E4=$U$2,$D4,0)))</f>
        <v>0</v>
      </c>
      <c r="Z4">
        <f aca="true" t="shared" si="17" ref="Z4:Z9">IF(F4&gt;0,0,IF($A4=$U$2,$D4,IF($E4=$U$2,$B4,0)))</f>
        <v>0</v>
      </c>
      <c r="AB4">
        <f aca="true" t="shared" si="18" ref="AB4:AB9">IF(AND(F4=0,OR($A4=$AB$2,$E4=$AB$2)),1,0)</f>
        <v>0</v>
      </c>
      <c r="AC4">
        <f aca="true" t="shared" si="19" ref="AC4:AC9">IF(AND(F4=0,OR(AND($A4=$AB$2,$B4&gt;$D4),AND($E4=$AB$2,$D4&gt;$B4))),1,0)</f>
        <v>0</v>
      </c>
      <c r="AD4">
        <f aca="true" t="shared" si="20" ref="AD4:AD9">IF(AND(F4=0,AB4=1,$B4=$D4),1,0)</f>
        <v>0</v>
      </c>
      <c r="AE4">
        <f aca="true" t="shared" si="21" ref="AE4:AE9">IF(AND(F4=0,OR(AND($A4=$AB$2,$B4&lt;$D4),AND($E4=$AB$2,$D4&lt;$B4))),1,0)</f>
        <v>0</v>
      </c>
      <c r="AF4">
        <f aca="true" t="shared" si="22" ref="AF4:AF9">IF(F4&gt;0,0,IF($A4=$AB$2,$B4,IF($E4=$AB$2,$D4,0)))</f>
        <v>0</v>
      </c>
      <c r="AG4">
        <f aca="true" t="shared" si="23" ref="AG4:AG9">IF(F4&gt;0,0,IF($A4=$AB$2,$D4,IF($E4=$AB$2,$B4,0)))</f>
        <v>0</v>
      </c>
    </row>
    <row r="5" spans="1:33" ht="12.75">
      <c r="A5" s="2" t="str">
        <f>'- F -'!B7</f>
        <v>Ashok Choolani</v>
      </c>
      <c r="B5" s="1">
        <f>IF('- F -'!C7&lt;&gt;"",'- F -'!C7,"")</f>
        <v>3</v>
      </c>
      <c r="C5" s="1" t="str">
        <f>'- F -'!D7</f>
        <v>-</v>
      </c>
      <c r="D5" s="1">
        <f>IF('- F -'!E7&lt;&gt;"",'- F -'!E7,"")</f>
        <v>0</v>
      </c>
      <c r="E5" s="3" t="str">
        <f>'- F -'!F7</f>
        <v>Alejandro Cruz</v>
      </c>
      <c r="F5" s="1">
        <f>COUNTBLANK('- F -'!C7:'- F -'!E7)</f>
        <v>0</v>
      </c>
      <c r="G5">
        <f t="shared" si="0"/>
        <v>0</v>
      </c>
      <c r="H5">
        <f t="shared" si="1"/>
        <v>0</v>
      </c>
      <c r="I5">
        <f t="shared" si="2"/>
        <v>0</v>
      </c>
      <c r="J5">
        <f t="shared" si="3"/>
        <v>0</v>
      </c>
      <c r="K5">
        <f t="shared" si="4"/>
        <v>0</v>
      </c>
      <c r="L5">
        <f t="shared" si="5"/>
        <v>0</v>
      </c>
      <c r="N5">
        <f t="shared" si="6"/>
        <v>0</v>
      </c>
      <c r="O5">
        <f t="shared" si="7"/>
        <v>0</v>
      </c>
      <c r="P5">
        <f t="shared" si="8"/>
        <v>0</v>
      </c>
      <c r="Q5">
        <f t="shared" si="9"/>
        <v>0</v>
      </c>
      <c r="R5">
        <f t="shared" si="10"/>
        <v>0</v>
      </c>
      <c r="S5">
        <f t="shared" si="11"/>
        <v>0</v>
      </c>
      <c r="U5">
        <f t="shared" si="12"/>
        <v>1</v>
      </c>
      <c r="V5">
        <f t="shared" si="13"/>
        <v>1</v>
      </c>
      <c r="W5">
        <f t="shared" si="14"/>
        <v>0</v>
      </c>
      <c r="X5">
        <f t="shared" si="15"/>
        <v>0</v>
      </c>
      <c r="Y5">
        <f t="shared" si="16"/>
        <v>3</v>
      </c>
      <c r="Z5">
        <f t="shared" si="17"/>
        <v>0</v>
      </c>
      <c r="AB5">
        <f t="shared" si="18"/>
        <v>1</v>
      </c>
      <c r="AC5">
        <f t="shared" si="19"/>
        <v>0</v>
      </c>
      <c r="AD5">
        <f t="shared" si="20"/>
        <v>0</v>
      </c>
      <c r="AE5">
        <f t="shared" si="21"/>
        <v>1</v>
      </c>
      <c r="AF5">
        <f t="shared" si="22"/>
        <v>0</v>
      </c>
      <c r="AG5">
        <f t="shared" si="23"/>
        <v>3</v>
      </c>
    </row>
    <row r="6" spans="1:33" ht="12.75">
      <c r="A6" s="2" t="str">
        <f>'- F -'!B8</f>
        <v>Alejandro Cruz</v>
      </c>
      <c r="B6" s="1">
        <f>IF('- F -'!C8&lt;&gt;"",'- F -'!C8,"")</f>
        <v>3</v>
      </c>
      <c r="C6" s="1" t="str">
        <f>'- F -'!D8</f>
        <v>-</v>
      </c>
      <c r="D6" s="1">
        <f>IF('- F -'!E8&lt;&gt;"",'- F -'!E8,"")</f>
        <v>0</v>
      </c>
      <c r="E6" s="3" t="str">
        <f>'- F -'!F8</f>
        <v>Antonio Acosta</v>
      </c>
      <c r="F6" s="1">
        <f>COUNTBLANK('- F -'!C8:'- F -'!E8)</f>
        <v>0</v>
      </c>
      <c r="G6">
        <f t="shared" si="0"/>
        <v>0</v>
      </c>
      <c r="H6">
        <f t="shared" si="1"/>
        <v>0</v>
      </c>
      <c r="I6">
        <f t="shared" si="2"/>
        <v>0</v>
      </c>
      <c r="J6">
        <f t="shared" si="3"/>
        <v>0</v>
      </c>
      <c r="K6">
        <f t="shared" si="4"/>
        <v>0</v>
      </c>
      <c r="L6">
        <f t="shared" si="5"/>
        <v>0</v>
      </c>
      <c r="N6">
        <f t="shared" si="6"/>
        <v>1</v>
      </c>
      <c r="O6">
        <f t="shared" si="7"/>
        <v>0</v>
      </c>
      <c r="P6">
        <f t="shared" si="8"/>
        <v>0</v>
      </c>
      <c r="Q6">
        <f t="shared" si="9"/>
        <v>1</v>
      </c>
      <c r="R6">
        <f t="shared" si="10"/>
        <v>0</v>
      </c>
      <c r="S6">
        <f t="shared" si="11"/>
        <v>3</v>
      </c>
      <c r="U6">
        <f t="shared" si="12"/>
        <v>0</v>
      </c>
      <c r="V6">
        <f t="shared" si="13"/>
        <v>0</v>
      </c>
      <c r="W6">
        <f t="shared" si="14"/>
        <v>0</v>
      </c>
      <c r="X6">
        <f t="shared" si="15"/>
        <v>0</v>
      </c>
      <c r="Y6">
        <f t="shared" si="16"/>
        <v>0</v>
      </c>
      <c r="Z6">
        <f t="shared" si="17"/>
        <v>0</v>
      </c>
      <c r="AB6">
        <f t="shared" si="18"/>
        <v>1</v>
      </c>
      <c r="AC6">
        <f t="shared" si="19"/>
        <v>1</v>
      </c>
      <c r="AD6">
        <f t="shared" si="20"/>
        <v>0</v>
      </c>
      <c r="AE6">
        <f t="shared" si="21"/>
        <v>0</v>
      </c>
      <c r="AF6">
        <f t="shared" si="22"/>
        <v>3</v>
      </c>
      <c r="AG6">
        <f t="shared" si="23"/>
        <v>0</v>
      </c>
    </row>
    <row r="7" spans="1:33" ht="12.75">
      <c r="A7" s="2" t="str">
        <f>'- F -'!B9</f>
        <v>Miguel P.Pérez</v>
      </c>
      <c r="B7" s="1">
        <f>IF('- F -'!C9&lt;&gt;"",'- F -'!C9,"")</f>
        <v>3</v>
      </c>
      <c r="C7" s="1" t="str">
        <f>'- F -'!D9</f>
        <v>-</v>
      </c>
      <c r="D7" s="1">
        <f>IF('- F -'!E9&lt;&gt;"",'- F -'!E9,"")</f>
        <v>1</v>
      </c>
      <c r="E7" s="3" t="str">
        <f>'- F -'!F9</f>
        <v>Ashok Choolani</v>
      </c>
      <c r="F7" s="1">
        <f>COUNTBLANK('- F -'!C9:'- F -'!E9)</f>
        <v>0</v>
      </c>
      <c r="G7">
        <f t="shared" si="0"/>
        <v>1</v>
      </c>
      <c r="H7">
        <f t="shared" si="1"/>
        <v>1</v>
      </c>
      <c r="I7">
        <f t="shared" si="2"/>
        <v>0</v>
      </c>
      <c r="J7">
        <f t="shared" si="3"/>
        <v>0</v>
      </c>
      <c r="K7">
        <f t="shared" si="4"/>
        <v>3</v>
      </c>
      <c r="L7">
        <f t="shared" si="5"/>
        <v>1</v>
      </c>
      <c r="N7">
        <f t="shared" si="6"/>
        <v>0</v>
      </c>
      <c r="O7">
        <f t="shared" si="7"/>
        <v>0</v>
      </c>
      <c r="P7">
        <f t="shared" si="8"/>
        <v>0</v>
      </c>
      <c r="Q7">
        <f t="shared" si="9"/>
        <v>0</v>
      </c>
      <c r="R7">
        <f t="shared" si="10"/>
        <v>0</v>
      </c>
      <c r="S7">
        <f t="shared" si="11"/>
        <v>0</v>
      </c>
      <c r="U7">
        <f t="shared" si="12"/>
        <v>1</v>
      </c>
      <c r="V7">
        <f t="shared" si="13"/>
        <v>0</v>
      </c>
      <c r="W7">
        <f t="shared" si="14"/>
        <v>0</v>
      </c>
      <c r="X7">
        <f t="shared" si="15"/>
        <v>1</v>
      </c>
      <c r="Y7">
        <f t="shared" si="16"/>
        <v>1</v>
      </c>
      <c r="Z7">
        <f t="shared" si="17"/>
        <v>3</v>
      </c>
      <c r="AB7">
        <f t="shared" si="18"/>
        <v>0</v>
      </c>
      <c r="AC7">
        <f t="shared" si="19"/>
        <v>0</v>
      </c>
      <c r="AD7">
        <f t="shared" si="20"/>
        <v>0</v>
      </c>
      <c r="AE7">
        <f t="shared" si="21"/>
        <v>0</v>
      </c>
      <c r="AF7">
        <f t="shared" si="22"/>
        <v>0</v>
      </c>
      <c r="AG7">
        <f t="shared" si="23"/>
        <v>0</v>
      </c>
    </row>
    <row r="8" spans="1:33" ht="12.75">
      <c r="A8" s="2" t="str">
        <f>'- F -'!B10</f>
        <v>Alejandro Cruz</v>
      </c>
      <c r="B8" s="1">
        <f>IF('- F -'!C10&lt;&gt;"",'- F -'!C10,"")</f>
        <v>1</v>
      </c>
      <c r="C8" s="1" t="str">
        <f>'- F -'!D10</f>
        <v>-</v>
      </c>
      <c r="D8" s="1">
        <f>IF('- F -'!E10&lt;&gt;"",'- F -'!E10,"")</f>
        <v>3</v>
      </c>
      <c r="E8" s="3" t="str">
        <f>'- F -'!F10</f>
        <v>Miguel P.Pérez</v>
      </c>
      <c r="F8" s="1">
        <f>COUNTBLANK('- F -'!C10:'- F -'!E10)</f>
        <v>0</v>
      </c>
      <c r="G8">
        <f t="shared" si="0"/>
        <v>1</v>
      </c>
      <c r="H8">
        <f t="shared" si="1"/>
        <v>1</v>
      </c>
      <c r="I8">
        <f t="shared" si="2"/>
        <v>0</v>
      </c>
      <c r="J8">
        <f t="shared" si="3"/>
        <v>0</v>
      </c>
      <c r="K8">
        <f t="shared" si="4"/>
        <v>3</v>
      </c>
      <c r="L8">
        <f t="shared" si="5"/>
        <v>1</v>
      </c>
      <c r="N8">
        <f t="shared" si="6"/>
        <v>0</v>
      </c>
      <c r="O8">
        <f t="shared" si="7"/>
        <v>0</v>
      </c>
      <c r="P8">
        <f t="shared" si="8"/>
        <v>0</v>
      </c>
      <c r="Q8">
        <f t="shared" si="9"/>
        <v>0</v>
      </c>
      <c r="R8">
        <f t="shared" si="10"/>
        <v>0</v>
      </c>
      <c r="S8">
        <f t="shared" si="11"/>
        <v>0</v>
      </c>
      <c r="U8">
        <f t="shared" si="12"/>
        <v>0</v>
      </c>
      <c r="V8">
        <f t="shared" si="13"/>
        <v>0</v>
      </c>
      <c r="W8">
        <f t="shared" si="14"/>
        <v>0</v>
      </c>
      <c r="X8">
        <f t="shared" si="15"/>
        <v>0</v>
      </c>
      <c r="Y8">
        <f t="shared" si="16"/>
        <v>0</v>
      </c>
      <c r="Z8">
        <f t="shared" si="17"/>
        <v>0</v>
      </c>
      <c r="AB8">
        <f t="shared" si="18"/>
        <v>1</v>
      </c>
      <c r="AC8">
        <f t="shared" si="19"/>
        <v>0</v>
      </c>
      <c r="AD8">
        <f t="shared" si="20"/>
        <v>0</v>
      </c>
      <c r="AE8">
        <f t="shared" si="21"/>
        <v>1</v>
      </c>
      <c r="AF8">
        <f t="shared" si="22"/>
        <v>1</v>
      </c>
      <c r="AG8">
        <f t="shared" si="23"/>
        <v>3</v>
      </c>
    </row>
    <row r="9" spans="1:33" ht="12.75">
      <c r="A9" s="2" t="str">
        <f>'- F -'!B11</f>
        <v>Antonio Acosta</v>
      </c>
      <c r="B9" s="1">
        <f>IF('- F -'!C11&lt;&gt;"",'- F -'!C11,"")</f>
        <v>0</v>
      </c>
      <c r="C9" s="1" t="str">
        <f>'- F -'!D11</f>
        <v>-</v>
      </c>
      <c r="D9" s="1">
        <f>IF('- F -'!E11&lt;&gt;"",'- F -'!E11,"")</f>
        <v>3</v>
      </c>
      <c r="E9" s="3" t="str">
        <f>'- F -'!F11</f>
        <v>Ashok Choolani</v>
      </c>
      <c r="F9" s="1">
        <f>COUNTBLANK('- F -'!C11:'- F -'!E11)</f>
        <v>0</v>
      </c>
      <c r="G9">
        <f t="shared" si="0"/>
        <v>0</v>
      </c>
      <c r="H9">
        <f t="shared" si="1"/>
        <v>0</v>
      </c>
      <c r="I9">
        <f t="shared" si="2"/>
        <v>0</v>
      </c>
      <c r="J9">
        <f t="shared" si="3"/>
        <v>0</v>
      </c>
      <c r="K9">
        <f t="shared" si="4"/>
        <v>0</v>
      </c>
      <c r="L9">
        <f t="shared" si="5"/>
        <v>0</v>
      </c>
      <c r="N9">
        <f t="shared" si="6"/>
        <v>1</v>
      </c>
      <c r="O9">
        <f t="shared" si="7"/>
        <v>0</v>
      </c>
      <c r="P9">
        <f t="shared" si="8"/>
        <v>0</v>
      </c>
      <c r="Q9">
        <f t="shared" si="9"/>
        <v>1</v>
      </c>
      <c r="R9">
        <f t="shared" si="10"/>
        <v>0</v>
      </c>
      <c r="S9">
        <f t="shared" si="11"/>
        <v>3</v>
      </c>
      <c r="U9">
        <f t="shared" si="12"/>
        <v>1</v>
      </c>
      <c r="V9">
        <f t="shared" si="13"/>
        <v>1</v>
      </c>
      <c r="W9">
        <f t="shared" si="14"/>
        <v>0</v>
      </c>
      <c r="X9">
        <f t="shared" si="15"/>
        <v>0</v>
      </c>
      <c r="Y9">
        <f t="shared" si="16"/>
        <v>3</v>
      </c>
      <c r="Z9">
        <f t="shared" si="17"/>
        <v>0</v>
      </c>
      <c r="AB9">
        <f t="shared" si="18"/>
        <v>0</v>
      </c>
      <c r="AC9">
        <f t="shared" si="19"/>
        <v>0</v>
      </c>
      <c r="AD9">
        <f t="shared" si="20"/>
        <v>0</v>
      </c>
      <c r="AE9">
        <f t="shared" si="21"/>
        <v>0</v>
      </c>
      <c r="AF9">
        <f t="shared" si="22"/>
        <v>0</v>
      </c>
      <c r="AG9">
        <f t="shared" si="23"/>
        <v>0</v>
      </c>
    </row>
    <row r="10" spans="7:34" ht="12.75">
      <c r="G10">
        <f aca="true" t="shared" si="24" ref="G10:L10">SUM(G4:G9)</f>
        <v>3</v>
      </c>
      <c r="H10">
        <f t="shared" si="24"/>
        <v>3</v>
      </c>
      <c r="I10">
        <f t="shared" si="24"/>
        <v>0</v>
      </c>
      <c r="J10">
        <f t="shared" si="24"/>
        <v>0</v>
      </c>
      <c r="K10">
        <f t="shared" si="24"/>
        <v>9</v>
      </c>
      <c r="L10">
        <f t="shared" si="24"/>
        <v>3</v>
      </c>
      <c r="M10">
        <f>H10*3+I10</f>
        <v>9</v>
      </c>
      <c r="N10">
        <f aca="true" t="shared" si="25" ref="N10:S10">SUM(N4:N9)</f>
        <v>3</v>
      </c>
      <c r="O10">
        <f t="shared" si="25"/>
        <v>0</v>
      </c>
      <c r="P10">
        <f t="shared" si="25"/>
        <v>0</v>
      </c>
      <c r="Q10">
        <f t="shared" si="25"/>
        <v>3</v>
      </c>
      <c r="R10">
        <f t="shared" si="25"/>
        <v>1</v>
      </c>
      <c r="S10">
        <f t="shared" si="25"/>
        <v>9</v>
      </c>
      <c r="T10">
        <f>O10*3+P10</f>
        <v>0</v>
      </c>
      <c r="U10">
        <f aca="true" t="shared" si="26" ref="U10:Z10">SUM(U4:U9)</f>
        <v>3</v>
      </c>
      <c r="V10">
        <f t="shared" si="26"/>
        <v>2</v>
      </c>
      <c r="W10">
        <f t="shared" si="26"/>
        <v>0</v>
      </c>
      <c r="X10">
        <f t="shared" si="26"/>
        <v>1</v>
      </c>
      <c r="Y10">
        <f t="shared" si="26"/>
        <v>7</v>
      </c>
      <c r="Z10">
        <f t="shared" si="26"/>
        <v>3</v>
      </c>
      <c r="AA10">
        <f>V10*3+W10</f>
        <v>6</v>
      </c>
      <c r="AB10">
        <f aca="true" t="shared" si="27" ref="AB10:AG10">SUM(AB4:AB9)</f>
        <v>3</v>
      </c>
      <c r="AC10">
        <f t="shared" si="27"/>
        <v>1</v>
      </c>
      <c r="AD10">
        <f t="shared" si="27"/>
        <v>0</v>
      </c>
      <c r="AE10">
        <f t="shared" si="27"/>
        <v>2</v>
      </c>
      <c r="AF10">
        <f t="shared" si="27"/>
        <v>4</v>
      </c>
      <c r="AG10">
        <f t="shared" si="27"/>
        <v>6</v>
      </c>
      <c r="AH10">
        <f>AC10*3+AD10</f>
        <v>3</v>
      </c>
    </row>
    <row r="14" ht="12.75">
      <c r="F14" t="s">
        <v>27</v>
      </c>
    </row>
    <row r="15" spans="7:35" ht="12.75">
      <c r="G15" t="s">
        <v>5</v>
      </c>
      <c r="H15" t="s">
        <v>7</v>
      </c>
      <c r="I15" t="s">
        <v>8</v>
      </c>
      <c r="J15" t="s">
        <v>9</v>
      </c>
      <c r="K15" t="s">
        <v>10</v>
      </c>
      <c r="L15" t="s">
        <v>11</v>
      </c>
      <c r="M15" t="s">
        <v>6</v>
      </c>
      <c r="O15" t="s">
        <v>12</v>
      </c>
      <c r="S15" t="s">
        <v>13</v>
      </c>
      <c r="W15" t="s">
        <v>14</v>
      </c>
      <c r="AA15" t="s">
        <v>15</v>
      </c>
      <c r="AE15" t="s">
        <v>16</v>
      </c>
      <c r="AI15" t="s">
        <v>17</v>
      </c>
    </row>
    <row r="16" spans="6:36" ht="12.75">
      <c r="F16" t="str">
        <f>G2</f>
        <v>Miguel P.Pérez</v>
      </c>
      <c r="G16">
        <f aca="true" t="shared" si="28" ref="G16:M16">G10</f>
        <v>3</v>
      </c>
      <c r="H16">
        <f t="shared" si="28"/>
        <v>3</v>
      </c>
      <c r="I16">
        <f t="shared" si="28"/>
        <v>0</v>
      </c>
      <c r="J16">
        <f t="shared" si="28"/>
        <v>0</v>
      </c>
      <c r="K16">
        <f t="shared" si="28"/>
        <v>9</v>
      </c>
      <c r="L16">
        <f t="shared" si="28"/>
        <v>3</v>
      </c>
      <c r="M16">
        <f t="shared" si="28"/>
        <v>9</v>
      </c>
      <c r="O16" t="str">
        <f>IF($M16&gt;=$M17,$F16,$F17)</f>
        <v>Miguel P.Pérez</v>
      </c>
      <c r="P16">
        <f>VLOOKUP(O16,$F$16:$M$25,8,FALSE)</f>
        <v>9</v>
      </c>
      <c r="S16" t="str">
        <f>IF($P16&gt;=$P18,$O16,$O18)</f>
        <v>Miguel P.Pérez</v>
      </c>
      <c r="T16">
        <f>VLOOKUP(S16,$O$16:$P$25,2,FALSE)</f>
        <v>9</v>
      </c>
      <c r="W16" t="str">
        <f>IF($T16&gt;=$T19,$S16,$S19)</f>
        <v>Miguel P.Pérez</v>
      </c>
      <c r="X16">
        <f>VLOOKUP(W16,$S$16:$T$25,2,FALSE)</f>
        <v>9</v>
      </c>
      <c r="AA16" t="str">
        <f>W16</f>
        <v>Miguel P.Pérez</v>
      </c>
      <c r="AB16">
        <f>VLOOKUP(AA16,W16:X25,2,FALSE)</f>
        <v>9</v>
      </c>
      <c r="AE16" t="str">
        <f>AA16</f>
        <v>Miguel P.Pérez</v>
      </c>
      <c r="AF16">
        <f>VLOOKUP(AE16,AA16:AB25,2,FALSE)</f>
        <v>9</v>
      </c>
      <c r="AI16" t="str">
        <f>AE16</f>
        <v>Miguel P.Pérez</v>
      </c>
      <c r="AJ16">
        <f>VLOOKUP(AI16,AE16:AF25,2,FALSE)</f>
        <v>9</v>
      </c>
    </row>
    <row r="17" spans="6:36" ht="12.75">
      <c r="F17" t="str">
        <f>N2</f>
        <v>Antonio Acosta</v>
      </c>
      <c r="G17">
        <f aca="true" t="shared" si="29" ref="G17:M17">N10</f>
        <v>3</v>
      </c>
      <c r="H17">
        <f t="shared" si="29"/>
        <v>0</v>
      </c>
      <c r="I17">
        <f t="shared" si="29"/>
        <v>0</v>
      </c>
      <c r="J17">
        <f t="shared" si="29"/>
        <v>3</v>
      </c>
      <c r="K17">
        <f t="shared" si="29"/>
        <v>1</v>
      </c>
      <c r="L17">
        <f t="shared" si="29"/>
        <v>9</v>
      </c>
      <c r="M17">
        <f t="shared" si="29"/>
        <v>0</v>
      </c>
      <c r="O17" t="str">
        <f>IF($M17&lt;=$M16,$F17,$F16)</f>
        <v>Antonio Acosta</v>
      </c>
      <c r="P17">
        <f>VLOOKUP(O17,$F$16:$M$25,8,FALSE)</f>
        <v>0</v>
      </c>
      <c r="S17" t="str">
        <f>O17</f>
        <v>Antonio Acosta</v>
      </c>
      <c r="T17">
        <f>VLOOKUP(S17,$O$16:$P$25,2,FALSE)</f>
        <v>0</v>
      </c>
      <c r="W17" t="str">
        <f>S17</f>
        <v>Antonio Acosta</v>
      </c>
      <c r="X17">
        <f>VLOOKUP(W17,$S$16:$T$25,2,FALSE)</f>
        <v>0</v>
      </c>
      <c r="AA17" t="str">
        <f>IF(X17&gt;=X18,W17,W18)</f>
        <v>Ashok Choolani</v>
      </c>
      <c r="AB17">
        <f>VLOOKUP(AA17,W16:X25,2,FALSE)</f>
        <v>6</v>
      </c>
      <c r="AE17" t="str">
        <f>IF(AB17&gt;=AB19,AA17,AA19)</f>
        <v>Ashok Choolani</v>
      </c>
      <c r="AF17">
        <f>VLOOKUP(AE17,AA16:AB25,2,FALSE)</f>
        <v>6</v>
      </c>
      <c r="AI17" t="str">
        <f>AE17</f>
        <v>Ashok Choolani</v>
      </c>
      <c r="AJ17">
        <f>VLOOKUP(AI17,AE16:AF25,2,FALSE)</f>
        <v>6</v>
      </c>
    </row>
    <row r="18" spans="6:36" ht="12.75">
      <c r="F18" t="str">
        <f>U2</f>
        <v>Ashok Choolani</v>
      </c>
      <c r="G18">
        <f aca="true" t="shared" si="30" ref="G18:M18">U10</f>
        <v>3</v>
      </c>
      <c r="H18">
        <f t="shared" si="30"/>
        <v>2</v>
      </c>
      <c r="I18">
        <f t="shared" si="30"/>
        <v>0</v>
      </c>
      <c r="J18">
        <f t="shared" si="30"/>
        <v>1</v>
      </c>
      <c r="K18">
        <f t="shared" si="30"/>
        <v>7</v>
      </c>
      <c r="L18">
        <f t="shared" si="30"/>
        <v>3</v>
      </c>
      <c r="M18">
        <f t="shared" si="30"/>
        <v>6</v>
      </c>
      <c r="O18" t="str">
        <f>F18</f>
        <v>Ashok Choolani</v>
      </c>
      <c r="P18">
        <f>VLOOKUP(O18,$F$16:$M$25,8,FALSE)</f>
        <v>6</v>
      </c>
      <c r="S18" t="str">
        <f>IF($P18&lt;=$P16,$O18,$O16)</f>
        <v>Ashok Choolani</v>
      </c>
      <c r="T18">
        <f>VLOOKUP(S18,$O$16:$P$25,2,FALSE)</f>
        <v>6</v>
      </c>
      <c r="W18" t="str">
        <f>S18</f>
        <v>Ashok Choolani</v>
      </c>
      <c r="X18">
        <f>VLOOKUP(W18,$S$16:$T$25,2,FALSE)</f>
        <v>6</v>
      </c>
      <c r="AA18" t="str">
        <f>IF(X18&lt;=X17,W18,W17)</f>
        <v>Antonio Acosta</v>
      </c>
      <c r="AB18">
        <f>VLOOKUP(AA18,W16:X25,2,FALSE)</f>
        <v>0</v>
      </c>
      <c r="AE18" t="str">
        <f>AA18</f>
        <v>Antonio Acosta</v>
      </c>
      <c r="AF18">
        <f>VLOOKUP(AE18,AA16:AB25,2,FALSE)</f>
        <v>0</v>
      </c>
      <c r="AI18" t="str">
        <f>IF(AF18&gt;=AF19,AE18,AE19)</f>
        <v>Alejandro Cruz</v>
      </c>
      <c r="AJ18">
        <f>VLOOKUP(AI18,AE16:AF25,2,FALSE)</f>
        <v>3</v>
      </c>
    </row>
    <row r="19" spans="6:36" ht="12.75">
      <c r="F19" t="str">
        <f>AB2</f>
        <v>Alejandro Cruz</v>
      </c>
      <c r="G19">
        <f aca="true" t="shared" si="31" ref="G19:M19">AB10</f>
        <v>3</v>
      </c>
      <c r="H19">
        <f t="shared" si="31"/>
        <v>1</v>
      </c>
      <c r="I19">
        <f t="shared" si="31"/>
        <v>0</v>
      </c>
      <c r="J19">
        <f t="shared" si="31"/>
        <v>2</v>
      </c>
      <c r="K19">
        <f t="shared" si="31"/>
        <v>4</v>
      </c>
      <c r="L19">
        <f t="shared" si="31"/>
        <v>6</v>
      </c>
      <c r="M19">
        <f t="shared" si="31"/>
        <v>3</v>
      </c>
      <c r="O19" t="str">
        <f>F19</f>
        <v>Alejandro Cruz</v>
      </c>
      <c r="P19">
        <f>VLOOKUP(O19,$F$16:$M$25,8,FALSE)</f>
        <v>3</v>
      </c>
      <c r="S19" t="str">
        <f>O19</f>
        <v>Alejandro Cruz</v>
      </c>
      <c r="T19">
        <f>VLOOKUP(S19,$O$16:$P$25,2,FALSE)</f>
        <v>3</v>
      </c>
      <c r="W19" t="str">
        <f>IF($T19&lt;=$T16,$S19,$S16)</f>
        <v>Alejandro Cruz</v>
      </c>
      <c r="X19">
        <f>VLOOKUP(W19,$S$16:$T$25,2,FALSE)</f>
        <v>3</v>
      </c>
      <c r="AA19" t="str">
        <f>W19</f>
        <v>Alejandro Cruz</v>
      </c>
      <c r="AB19">
        <f>VLOOKUP(AA19,W16:X25,2,FALSE)</f>
        <v>3</v>
      </c>
      <c r="AE19" t="str">
        <f>IF(AB19&lt;=AB17,AA19,AA17)</f>
        <v>Alejandro Cruz</v>
      </c>
      <c r="AF19">
        <f>VLOOKUP(AE19,AA16:AB25,2,FALSE)</f>
        <v>3</v>
      </c>
      <c r="AI19" t="str">
        <f>IF(AF19&lt;=AF18,AE19,AE18)</f>
        <v>Antonio Acosta</v>
      </c>
      <c r="AJ19">
        <f>VLOOKUP(AI19,AE16:AF25,2,FALSE)</f>
        <v>0</v>
      </c>
    </row>
    <row r="28" spans="6:37" ht="12.75">
      <c r="F28" t="str">
        <f>AI16</f>
        <v>Miguel P.Pérez</v>
      </c>
      <c r="J28">
        <f>AJ16</f>
        <v>9</v>
      </c>
      <c r="K28">
        <f>VLOOKUP(AI16,$F$16:$M$25,6,FALSE)</f>
        <v>9</v>
      </c>
      <c r="L28">
        <f>VLOOKUP(AI16,$F$16:$M$25,7,FALSE)</f>
        <v>3</v>
      </c>
      <c r="M28">
        <f>K28-L28</f>
        <v>6</v>
      </c>
      <c r="O28" t="str">
        <f>IF(AND($J28=$J29,$M29&gt;$M28),$F29,$F28)</f>
        <v>Miguel P.Pérez</v>
      </c>
      <c r="P28">
        <f>VLOOKUP(O28,$F$28:$M$37,5,FALSE)</f>
        <v>9</v>
      </c>
      <c r="Q28">
        <f>VLOOKUP(O28,$F$28:$M$37,8,FALSE)</f>
        <v>6</v>
      </c>
      <c r="S28" t="str">
        <f>IF(AND(P28=P30,Q30&gt;Q28),O30,O28)</f>
        <v>Miguel P.Pérez</v>
      </c>
      <c r="T28">
        <f>VLOOKUP(S28,$O$28:$Q$37,2,FALSE)</f>
        <v>9</v>
      </c>
      <c r="U28">
        <f>VLOOKUP(S28,$O$28:$Q$37,3,FALSE)</f>
        <v>6</v>
      </c>
      <c r="W28" t="str">
        <f>IF(AND(T28=T31,U31&gt;U28),S31,S28)</f>
        <v>Miguel P.Pérez</v>
      </c>
      <c r="X28">
        <f>VLOOKUP(W28,$S$28:$U$37,2,FALSE)</f>
        <v>9</v>
      </c>
      <c r="Y28">
        <f>VLOOKUP(W28,$S$28:$U$37,3,FALSE)</f>
        <v>6</v>
      </c>
      <c r="AA28" t="str">
        <f>W28</f>
        <v>Miguel P.Pérez</v>
      </c>
      <c r="AB28">
        <f>VLOOKUP(AA28,W28:Y37,2,FALSE)</f>
        <v>9</v>
      </c>
      <c r="AC28">
        <f>VLOOKUP(AA28,W28:Y37,3,FALSE)</f>
        <v>6</v>
      </c>
      <c r="AE28" t="str">
        <f>AA28</f>
        <v>Miguel P.Pérez</v>
      </c>
      <c r="AF28">
        <f>VLOOKUP(AE28,AA28:AC37,2,FALSE)</f>
        <v>9</v>
      </c>
      <c r="AG28">
        <f>VLOOKUP(AE28,AA28:AC37,3,FALSE)</f>
        <v>6</v>
      </c>
      <c r="AI28" t="str">
        <f>AE28</f>
        <v>Miguel P.Pérez</v>
      </c>
      <c r="AJ28">
        <f>VLOOKUP(AI28,AE28:AG37,2,FALSE)</f>
        <v>9</v>
      </c>
      <c r="AK28">
        <f>VLOOKUP(AI28,AE28:AG37,3,FALSE)</f>
        <v>6</v>
      </c>
    </row>
    <row r="29" spans="6:37" ht="12.75">
      <c r="F29" t="str">
        <f>AI17</f>
        <v>Ashok Choolani</v>
      </c>
      <c r="J29">
        <f>AJ17</f>
        <v>6</v>
      </c>
      <c r="K29">
        <f>VLOOKUP(AI17,$F$16:$M$25,6,FALSE)</f>
        <v>7</v>
      </c>
      <c r="L29">
        <f>VLOOKUP(AI17,$F$16:$M$25,7,FALSE)</f>
        <v>3</v>
      </c>
      <c r="M29">
        <f>K29-L29</f>
        <v>4</v>
      </c>
      <c r="O29" t="str">
        <f>IF(AND($J28=$J29,$M29&gt;$M28),$F28,$F29)</f>
        <v>Ashok Choolani</v>
      </c>
      <c r="P29">
        <f>VLOOKUP(O29,$F$28:$M$37,5,FALSE)</f>
        <v>6</v>
      </c>
      <c r="Q29">
        <f>VLOOKUP(O29,$F$28:$M$37,8,FALSE)</f>
        <v>4</v>
      </c>
      <c r="S29" t="str">
        <f>O29</f>
        <v>Ashok Choolani</v>
      </c>
      <c r="T29">
        <f>VLOOKUP(S29,$O$28:$Q$37,2,FALSE)</f>
        <v>6</v>
      </c>
      <c r="U29">
        <f>VLOOKUP(S29,$O$28:$Q$37,3,FALSE)</f>
        <v>4</v>
      </c>
      <c r="W29" t="str">
        <f>S29</f>
        <v>Ashok Choolani</v>
      </c>
      <c r="X29">
        <f>VLOOKUP(W29,$S$28:$U$37,2,FALSE)</f>
        <v>6</v>
      </c>
      <c r="Y29">
        <f>VLOOKUP(W29,$S$28:$U$37,3,FALSE)</f>
        <v>4</v>
      </c>
      <c r="AA29" t="str">
        <f>IF(AND(X29=X30,Y30&gt;Y29),W30,W29)</f>
        <v>Ashok Choolani</v>
      </c>
      <c r="AB29">
        <f>VLOOKUP(AA29,W28:Y37,2,FALSE)</f>
        <v>6</v>
      </c>
      <c r="AC29">
        <f>VLOOKUP(AA29,W28:Y37,3,FALSE)</f>
        <v>4</v>
      </c>
      <c r="AE29" t="str">
        <f>IF(AND(AB29=AB31,AC31&gt;AC29),AA31,AA29)</f>
        <v>Ashok Choolani</v>
      </c>
      <c r="AF29">
        <f>VLOOKUP(AE29,AA28:AC37,2,FALSE)</f>
        <v>6</v>
      </c>
      <c r="AG29">
        <f>VLOOKUP(AE29,AA28:AC37,3,FALSE)</f>
        <v>4</v>
      </c>
      <c r="AI29" t="str">
        <f>AE29</f>
        <v>Ashok Choolani</v>
      </c>
      <c r="AJ29">
        <f>VLOOKUP(AI29,AE28:AG37,2,FALSE)</f>
        <v>6</v>
      </c>
      <c r="AK29">
        <f>VLOOKUP(AI29,AE28:AG37,3,FALSE)</f>
        <v>4</v>
      </c>
    </row>
    <row r="30" spans="6:37" ht="12.75">
      <c r="F30" t="str">
        <f>AI18</f>
        <v>Alejandro Cruz</v>
      </c>
      <c r="J30">
        <f>AJ18</f>
        <v>3</v>
      </c>
      <c r="K30">
        <f>VLOOKUP(AI18,$F$16:$M$25,6,FALSE)</f>
        <v>4</v>
      </c>
      <c r="L30">
        <f>VLOOKUP(AI18,$F$16:$M$25,7,FALSE)</f>
        <v>6</v>
      </c>
      <c r="M30">
        <f>K30-L30</f>
        <v>-2</v>
      </c>
      <c r="O30" t="str">
        <f>F30</f>
        <v>Alejandro Cruz</v>
      </c>
      <c r="P30">
        <f>VLOOKUP(O30,$F$28:$M$37,5,FALSE)</f>
        <v>3</v>
      </c>
      <c r="Q30">
        <f>VLOOKUP(O30,$F$28:$M$37,8,FALSE)</f>
        <v>-2</v>
      </c>
      <c r="S30" t="str">
        <f>IF(AND($P28=P30,Q30&gt;Q28),O28,O30)</f>
        <v>Alejandro Cruz</v>
      </c>
      <c r="T30">
        <f>VLOOKUP(S30,$O$28:$Q$37,2,FALSE)</f>
        <v>3</v>
      </c>
      <c r="U30">
        <f>VLOOKUP(S30,$O$28:$Q$37,3,FALSE)</f>
        <v>-2</v>
      </c>
      <c r="W30" t="str">
        <f>S30</f>
        <v>Alejandro Cruz</v>
      </c>
      <c r="X30">
        <f>VLOOKUP(W30,$S$28:$U$37,2,FALSE)</f>
        <v>3</v>
      </c>
      <c r="Y30">
        <f>VLOOKUP(W30,$S$28:$U$37,3,FALSE)</f>
        <v>-2</v>
      </c>
      <c r="AA30" t="str">
        <f>IF(AND(X29=X30,Y30&gt;Y29),W29,W30)</f>
        <v>Alejandro Cruz</v>
      </c>
      <c r="AB30">
        <f>VLOOKUP(AA30,W28:Y37,2,FALSE)</f>
        <v>3</v>
      </c>
      <c r="AC30">
        <f>VLOOKUP(AA30,W28:Y37,3,FALSE)</f>
        <v>-2</v>
      </c>
      <c r="AE30" t="str">
        <f>AA30</f>
        <v>Alejandro Cruz</v>
      </c>
      <c r="AF30">
        <f>VLOOKUP(AE30,AA28:AC37,2,FALSE)</f>
        <v>3</v>
      </c>
      <c r="AG30">
        <f>VLOOKUP(AE30,AA28:AC37,3,FALSE)</f>
        <v>-2</v>
      </c>
      <c r="AI30" t="str">
        <f>IF(AND(AF30=AF31,AG31&gt;AG30),AE31,AE30)</f>
        <v>Alejandro Cruz</v>
      </c>
      <c r="AJ30">
        <f>VLOOKUP(AI30,AE28:AG37,2,FALSE)</f>
        <v>3</v>
      </c>
      <c r="AK30">
        <f>VLOOKUP(AI30,AE28:AG37,3,FALSE)</f>
        <v>-2</v>
      </c>
    </row>
    <row r="31" spans="6:37" ht="12.75">
      <c r="F31" t="str">
        <f>AI19</f>
        <v>Antonio Acosta</v>
      </c>
      <c r="J31">
        <f>AJ19</f>
        <v>0</v>
      </c>
      <c r="K31">
        <f>VLOOKUP(AI19,$F$16:$M$25,6,FALSE)</f>
        <v>1</v>
      </c>
      <c r="L31">
        <f>VLOOKUP(AI19,$F$16:$M$25,7,FALSE)</f>
        <v>9</v>
      </c>
      <c r="M31">
        <f>K31-L31</f>
        <v>-8</v>
      </c>
      <c r="O31" t="str">
        <f>F31</f>
        <v>Antonio Acosta</v>
      </c>
      <c r="P31">
        <f>VLOOKUP(O31,$F$28:$M$37,5,FALSE)</f>
        <v>0</v>
      </c>
      <c r="Q31">
        <f>VLOOKUP(O31,$F$28:$M$37,8,FALSE)</f>
        <v>-8</v>
      </c>
      <c r="S31" t="str">
        <f>O31</f>
        <v>Antonio Acosta</v>
      </c>
      <c r="T31">
        <f>VLOOKUP(S31,$O$28:$Q$37,2,FALSE)</f>
        <v>0</v>
      </c>
      <c r="U31">
        <f>VLOOKUP(S31,$O$28:$Q$37,3,FALSE)</f>
        <v>-8</v>
      </c>
      <c r="W31" t="str">
        <f>IF(AND(T28=T31,U31&gt;U28),S28,S31)</f>
        <v>Antonio Acosta</v>
      </c>
      <c r="X31">
        <f>VLOOKUP(W31,$S$28:$U$37,2,FALSE)</f>
        <v>0</v>
      </c>
      <c r="Y31">
        <f>VLOOKUP(W31,$S$28:$U$37,3,FALSE)</f>
        <v>-8</v>
      </c>
      <c r="AA31" t="str">
        <f>W31</f>
        <v>Antonio Acosta</v>
      </c>
      <c r="AB31">
        <f>VLOOKUP(AA31,W28:Y37,2,FALSE)</f>
        <v>0</v>
      </c>
      <c r="AC31">
        <f>VLOOKUP(AA31,W28:Y37,3,FALSE)</f>
        <v>-8</v>
      </c>
      <c r="AE31" t="str">
        <f>IF(AND(AB29=AB31,AC31&gt;AC29),AA29,AA31)</f>
        <v>Antonio Acosta</v>
      </c>
      <c r="AF31">
        <f>VLOOKUP(AE31,AA28:AC37,2,FALSE)</f>
        <v>0</v>
      </c>
      <c r="AG31">
        <f>VLOOKUP(AE31,AA28:AC37,3,FALSE)</f>
        <v>-8</v>
      </c>
      <c r="AI31" t="str">
        <f>IF(AND(AF30=AF31,AG31&gt;AG30),AE30,AE31)</f>
        <v>Antonio Acosta</v>
      </c>
      <c r="AJ31">
        <f>VLOOKUP(AI31,AE28:AG37,2,FALSE)</f>
        <v>0</v>
      </c>
      <c r="AK31">
        <f>VLOOKUP(AI31,AE28:AG37,3,FALSE)</f>
        <v>-8</v>
      </c>
    </row>
    <row r="40" spans="6:38" ht="12.75">
      <c r="F40" t="str">
        <f>AI28</f>
        <v>Miguel P.Pérez</v>
      </c>
      <c r="J40">
        <f>VLOOKUP(F40,$F$16:$M$25,8,FALSE)</f>
        <v>9</v>
      </c>
      <c r="K40">
        <f>VLOOKUP(F40,$F$16:$M$25,6,FALSE)</f>
        <v>9</v>
      </c>
      <c r="L40">
        <f>VLOOKUP(F40,$F$16:$M$25,7,FALSE)</f>
        <v>3</v>
      </c>
      <c r="M40">
        <f>K40-L40</f>
        <v>6</v>
      </c>
      <c r="O40" t="str">
        <f>IF(AND(J40=J41,M40=M41,K41&gt;K40),F41,F40)</f>
        <v>Miguel P.Pérez</v>
      </c>
      <c r="P40">
        <f>VLOOKUP(O40,$F$40:$M$49,5,FALSE)</f>
        <v>9</v>
      </c>
      <c r="Q40">
        <f>VLOOKUP(O40,$F$40:$M$49,8,FALSE)</f>
        <v>6</v>
      </c>
      <c r="R40">
        <f>VLOOKUP(O40,$F$40:$M$49,6,FALSE)</f>
        <v>9</v>
      </c>
      <c r="S40" t="str">
        <f>IF(AND(P40=P42,Q40=Q42,R42&gt;R40),O42,O40)</f>
        <v>Miguel P.Pérez</v>
      </c>
      <c r="T40">
        <f>VLOOKUP(S40,$O$40:$R$49,2,FALSE)</f>
        <v>9</v>
      </c>
      <c r="U40">
        <f>VLOOKUP(S40,$O$40:$R$49,3,FALSE)</f>
        <v>6</v>
      </c>
      <c r="V40">
        <f>VLOOKUP(S40,$O$40:$R$49,4,FALSE)</f>
        <v>9</v>
      </c>
      <c r="W40" t="str">
        <f>IF(AND(T40=T43,U40=U43,V43&gt;V40),S43,S40)</f>
        <v>Miguel P.Pérez</v>
      </c>
      <c r="X40">
        <f>VLOOKUP(W40,$S$40:$V$49,2,FALSE)</f>
        <v>9</v>
      </c>
      <c r="Y40">
        <f>VLOOKUP(W40,$S$40:$V$49,3,FALSE)</f>
        <v>6</v>
      </c>
      <c r="Z40">
        <f>VLOOKUP(W40,$S$40:$V$49,4,FALSE)</f>
        <v>9</v>
      </c>
      <c r="AA40" t="str">
        <f>W40</f>
        <v>Miguel P.Pérez</v>
      </c>
      <c r="AB40">
        <f>VLOOKUP(AA40,W40:Z49,2,FALSE)</f>
        <v>9</v>
      </c>
      <c r="AC40">
        <f>VLOOKUP(AA40,W40:Z49,3,FALSE)</f>
        <v>6</v>
      </c>
      <c r="AD40">
        <f>VLOOKUP(AA40,W40:Z49,4,FALSE)</f>
        <v>9</v>
      </c>
      <c r="AE40" t="str">
        <f>AA40</f>
        <v>Miguel P.Pérez</v>
      </c>
      <c r="AF40">
        <f>VLOOKUP(AE40,AA40:AD49,2,FALSE)</f>
        <v>9</v>
      </c>
      <c r="AG40">
        <f>VLOOKUP(AE40,AA40:AD49,3,FALSE)</f>
        <v>6</v>
      </c>
      <c r="AH40">
        <f>VLOOKUP(AE40,AA40:AD49,4,FALSE)</f>
        <v>9</v>
      </c>
      <c r="AI40" t="str">
        <f>AE40</f>
        <v>Miguel P.Pérez</v>
      </c>
      <c r="AJ40">
        <f>VLOOKUP(AI40,AE40:AH49,2,FALSE)</f>
        <v>9</v>
      </c>
      <c r="AK40">
        <f>VLOOKUP(AI40,AE40:AH49,3,FALSE)</f>
        <v>6</v>
      </c>
      <c r="AL40">
        <f>VLOOKUP(AI40,AE40:AH49,4,FALSE)</f>
        <v>9</v>
      </c>
    </row>
    <row r="41" spans="6:38" ht="12.75">
      <c r="F41" t="str">
        <f>AI29</f>
        <v>Ashok Choolani</v>
      </c>
      <c r="J41">
        <f>VLOOKUP(F41,$F$16:$M$25,8,FALSE)</f>
        <v>6</v>
      </c>
      <c r="K41">
        <f>VLOOKUP(F41,$F$16:$M$25,6,FALSE)</f>
        <v>7</v>
      </c>
      <c r="L41">
        <f>VLOOKUP(F41,$F$16:$M$25,7,FALSE)</f>
        <v>3</v>
      </c>
      <c r="M41">
        <f>K41-L41</f>
        <v>4</v>
      </c>
      <c r="O41" t="str">
        <f>IF(AND(J40=J41,M40=M41,K41&gt;K40),F40,F41)</f>
        <v>Ashok Choolani</v>
      </c>
      <c r="P41">
        <f>VLOOKUP(O41,$F$40:$M$49,5,FALSE)</f>
        <v>6</v>
      </c>
      <c r="Q41">
        <f>VLOOKUP(O41,$F$40:$M$49,8,FALSE)</f>
        <v>4</v>
      </c>
      <c r="R41">
        <f>VLOOKUP(O41,$F$40:$M$49,6,FALSE)</f>
        <v>7</v>
      </c>
      <c r="S41" t="str">
        <f>O41</f>
        <v>Ashok Choolani</v>
      </c>
      <c r="T41">
        <f>VLOOKUP(S41,$O$40:$R$49,2,FALSE)</f>
        <v>6</v>
      </c>
      <c r="U41">
        <f>VLOOKUP(S41,$O$40:$R$49,3,FALSE)</f>
        <v>4</v>
      </c>
      <c r="V41">
        <f>VLOOKUP(S41,$O$40:$R$49,4,FALSE)</f>
        <v>7</v>
      </c>
      <c r="W41" t="str">
        <f>S41</f>
        <v>Ashok Choolani</v>
      </c>
      <c r="X41">
        <f>VLOOKUP(W41,$S$40:$V$49,2,FALSE)</f>
        <v>6</v>
      </c>
      <c r="Y41">
        <f>VLOOKUP(W41,$S$40:$V$49,3,FALSE)</f>
        <v>4</v>
      </c>
      <c r="Z41">
        <f>VLOOKUP(W41,$S$40:$V$49,4,FALSE)</f>
        <v>7</v>
      </c>
      <c r="AA41" t="str">
        <f>IF(AND(X41=X42,Y41=Y42,Z42&gt;Z41),W42,W41)</f>
        <v>Ashok Choolani</v>
      </c>
      <c r="AB41">
        <f>VLOOKUP(AA41,W40:Z49,2,FALSE)</f>
        <v>6</v>
      </c>
      <c r="AC41">
        <f>VLOOKUP(AA41,W40:Z49,3,FALSE)</f>
        <v>4</v>
      </c>
      <c r="AD41">
        <f>VLOOKUP(AA41,W40:Z49,4,FALSE)</f>
        <v>7</v>
      </c>
      <c r="AE41" t="str">
        <f>IF(AND(AB41=AB43,AC41=AC43,AD43&gt;AD41),AA43,AA41)</f>
        <v>Ashok Choolani</v>
      </c>
      <c r="AF41">
        <f>VLOOKUP(AE41,AA40:AD49,2,FALSE)</f>
        <v>6</v>
      </c>
      <c r="AG41">
        <f>VLOOKUP(AE41,AA40:AD49,3,FALSE)</f>
        <v>4</v>
      </c>
      <c r="AH41">
        <f>VLOOKUP(AE41,AA40:AD49,4,FALSE)</f>
        <v>7</v>
      </c>
      <c r="AI41" t="str">
        <f>AE41</f>
        <v>Ashok Choolani</v>
      </c>
      <c r="AJ41">
        <f>VLOOKUP(AI41,AE40:AH49,2,FALSE)</f>
        <v>6</v>
      </c>
      <c r="AK41">
        <f>VLOOKUP(AI41,AE40:AH49,3,FALSE)</f>
        <v>4</v>
      </c>
      <c r="AL41">
        <f>VLOOKUP(AI41,AE40:AH49,4,FALSE)</f>
        <v>7</v>
      </c>
    </row>
    <row r="42" spans="6:38" ht="12.75">
      <c r="F42" t="str">
        <f>AI30</f>
        <v>Alejandro Cruz</v>
      </c>
      <c r="J42">
        <f>VLOOKUP(F42,$F$16:$M$25,8,FALSE)</f>
        <v>3</v>
      </c>
      <c r="K42">
        <f>VLOOKUP(F42,$F$16:$M$25,6,FALSE)</f>
        <v>4</v>
      </c>
      <c r="L42">
        <f>VLOOKUP(F42,$F$16:$M$25,7,FALSE)</f>
        <v>6</v>
      </c>
      <c r="M42">
        <f>K42-L42</f>
        <v>-2</v>
      </c>
      <c r="O42" t="str">
        <f>F42</f>
        <v>Alejandro Cruz</v>
      </c>
      <c r="P42">
        <f>VLOOKUP(O42,$F$40:$M$49,5,FALSE)</f>
        <v>3</v>
      </c>
      <c r="Q42">
        <f>VLOOKUP(O42,$F$40:$M$49,8,FALSE)</f>
        <v>-2</v>
      </c>
      <c r="R42">
        <f>VLOOKUP(O42,$F$40:$M$49,6,FALSE)</f>
        <v>4</v>
      </c>
      <c r="S42" t="str">
        <f>IF(AND(P40=P42,Q40=Q42,R42&gt;R40),O40,O42)</f>
        <v>Alejandro Cruz</v>
      </c>
      <c r="T42">
        <f>VLOOKUP(S42,$O$40:$R$49,2,FALSE)</f>
        <v>3</v>
      </c>
      <c r="U42">
        <f>VLOOKUP(S42,$O$40:$R$49,3,FALSE)</f>
        <v>-2</v>
      </c>
      <c r="V42">
        <f>VLOOKUP(S42,$O$40:$R$49,4,FALSE)</f>
        <v>4</v>
      </c>
      <c r="W42" t="str">
        <f>S42</f>
        <v>Alejandro Cruz</v>
      </c>
      <c r="X42">
        <f>VLOOKUP(W42,$S$40:$V$49,2,FALSE)</f>
        <v>3</v>
      </c>
      <c r="Y42">
        <f>VLOOKUP(W42,$S$40:$V$49,3,FALSE)</f>
        <v>-2</v>
      </c>
      <c r="Z42">
        <f>VLOOKUP(W42,$S$40:$V$49,4,FALSE)</f>
        <v>4</v>
      </c>
      <c r="AA42" t="str">
        <f>IF(AND(X41=X42,Y41=Y42,Z42&gt;Z41),W41,W42)</f>
        <v>Alejandro Cruz</v>
      </c>
      <c r="AB42">
        <f>VLOOKUP(AA42,W40:Z49,2,FALSE)</f>
        <v>3</v>
      </c>
      <c r="AC42">
        <f>VLOOKUP(AA42,W40:Z49,3,FALSE)</f>
        <v>-2</v>
      </c>
      <c r="AD42">
        <f>VLOOKUP(AA42,W40:Z49,4,FALSE)</f>
        <v>4</v>
      </c>
      <c r="AE42" t="str">
        <f>AA42</f>
        <v>Alejandro Cruz</v>
      </c>
      <c r="AF42">
        <f>VLOOKUP(AE42,AA40:AD49,2,FALSE)</f>
        <v>3</v>
      </c>
      <c r="AG42">
        <f>VLOOKUP(AE42,AA40:AD49,3,FALSE)</f>
        <v>-2</v>
      </c>
      <c r="AH42">
        <f>VLOOKUP(AE42,AA40:AD49,4,FALSE)</f>
        <v>4</v>
      </c>
      <c r="AI42" t="str">
        <f>IF(AND(AF42=AF43,AG42=AG43,AH43&gt;AH42),AE43,AE42)</f>
        <v>Alejandro Cruz</v>
      </c>
      <c r="AJ42">
        <f>VLOOKUP(AI42,AE40:AH49,2,FALSE)</f>
        <v>3</v>
      </c>
      <c r="AK42">
        <f>VLOOKUP(AI42,AE40:AH49,3,FALSE)</f>
        <v>-2</v>
      </c>
      <c r="AL42">
        <f>VLOOKUP(AI42,AE40:AH49,4,FALSE)</f>
        <v>4</v>
      </c>
    </row>
    <row r="43" spans="6:38" ht="12.75">
      <c r="F43" t="str">
        <f>AI31</f>
        <v>Antonio Acosta</v>
      </c>
      <c r="J43">
        <f>VLOOKUP(F43,$F$16:$M$25,8,FALSE)</f>
        <v>0</v>
      </c>
      <c r="K43">
        <f>VLOOKUP(F43,$F$16:$M$25,6,FALSE)</f>
        <v>1</v>
      </c>
      <c r="L43">
        <f>VLOOKUP(F43,$F$16:$M$25,7,FALSE)</f>
        <v>9</v>
      </c>
      <c r="M43">
        <f>K43-L43</f>
        <v>-8</v>
      </c>
      <c r="O43" t="str">
        <f>F43</f>
        <v>Antonio Acosta</v>
      </c>
      <c r="P43">
        <f>VLOOKUP(O43,$F$40:$M$49,5,FALSE)</f>
        <v>0</v>
      </c>
      <c r="Q43">
        <f>VLOOKUP(O43,$F$40:$M$49,8,FALSE)</f>
        <v>-8</v>
      </c>
      <c r="R43">
        <f>VLOOKUP(O43,$F$40:$M$49,6,FALSE)</f>
        <v>1</v>
      </c>
      <c r="S43" t="str">
        <f>O43</f>
        <v>Antonio Acosta</v>
      </c>
      <c r="T43">
        <f>VLOOKUP(S43,$O$40:$R$49,2,FALSE)</f>
        <v>0</v>
      </c>
      <c r="U43">
        <f>VLOOKUP(S43,$O$40:$R$49,3,FALSE)</f>
        <v>-8</v>
      </c>
      <c r="V43">
        <f>VLOOKUP(S43,$O$40:$R$49,4,FALSE)</f>
        <v>1</v>
      </c>
      <c r="W43" t="str">
        <f>IF(AND(T40=T43,U40=U43,V43&gt;V40),S40,S43)</f>
        <v>Antonio Acosta</v>
      </c>
      <c r="X43">
        <f>VLOOKUP(W43,$S$40:$V$49,2,FALSE)</f>
        <v>0</v>
      </c>
      <c r="Y43">
        <f>VLOOKUP(W43,$S$40:$V$49,3,FALSE)</f>
        <v>-8</v>
      </c>
      <c r="Z43">
        <f>VLOOKUP(W43,$S$40:$V$49,4,FALSE)</f>
        <v>1</v>
      </c>
      <c r="AA43" t="str">
        <f>W43</f>
        <v>Antonio Acosta</v>
      </c>
      <c r="AB43">
        <f>VLOOKUP(AA43,W40:Z49,2,FALSE)</f>
        <v>0</v>
      </c>
      <c r="AC43">
        <f>VLOOKUP(AA43,W40:Z49,3,FALSE)</f>
        <v>-8</v>
      </c>
      <c r="AD43">
        <f>VLOOKUP(AA43,W40:Z49,4,FALSE)</f>
        <v>1</v>
      </c>
      <c r="AE43" t="str">
        <f>IF(AND(AB41=AB43,AC41=AC43,AD43&gt;AD41),AA41,AA43)</f>
        <v>Antonio Acosta</v>
      </c>
      <c r="AF43">
        <f>VLOOKUP(AE43,AA40:AD49,2,FALSE)</f>
        <v>0</v>
      </c>
      <c r="AG43">
        <f>VLOOKUP(AE43,AA40:AD49,3,FALSE)</f>
        <v>-8</v>
      </c>
      <c r="AH43">
        <f>VLOOKUP(AE43,AA40:AD49,4,FALSE)</f>
        <v>1</v>
      </c>
      <c r="AI43" t="str">
        <f>IF(AND(AF42=AF43,AG42=AG43,AH43&gt;AH42),AE42,AE43)</f>
        <v>Antonio Acosta</v>
      </c>
      <c r="AJ43">
        <f>VLOOKUP(AI43,AE40:AH49,2,FALSE)</f>
        <v>0</v>
      </c>
      <c r="AK43">
        <f>VLOOKUP(AI43,AE40:AH49,3,FALSE)</f>
        <v>-8</v>
      </c>
      <c r="AL43">
        <f>VLOOKUP(AI43,AE40:AH49,4,FALSE)</f>
        <v>1</v>
      </c>
    </row>
    <row r="51" ht="12.75">
      <c r="F51" t="s">
        <v>28</v>
      </c>
    </row>
    <row r="52" spans="6:13" ht="12.75">
      <c r="F52" t="str">
        <f>AI40</f>
        <v>Miguel P.Pérez</v>
      </c>
      <c r="G52">
        <f>VLOOKUP(F52,$F$16:$M$25,2,FALSE)</f>
        <v>3</v>
      </c>
      <c r="H52">
        <f>VLOOKUP(F52,$F$16:$M$25,3,FALSE)</f>
        <v>3</v>
      </c>
      <c r="I52">
        <f>VLOOKUP(F52,$F$16:$M$25,4,FALSE)</f>
        <v>0</v>
      </c>
      <c r="J52">
        <f>VLOOKUP(F52,$F$16:$M$25,5,FALSE)</f>
        <v>0</v>
      </c>
      <c r="K52">
        <f>VLOOKUP(F52,$F$16:$M$25,6,FALSE)</f>
        <v>9</v>
      </c>
      <c r="L52">
        <f>VLOOKUP(F52,$F$16:$M$25,7,FALSE)</f>
        <v>3</v>
      </c>
      <c r="M52">
        <f>VLOOKUP(F52,$F$16:$M$25,8,FALSE)</f>
        <v>9</v>
      </c>
    </row>
    <row r="53" spans="6:13" ht="12.75">
      <c r="F53" t="str">
        <f>AI41</f>
        <v>Ashok Choolani</v>
      </c>
      <c r="G53">
        <f>VLOOKUP(F53,$F$16:$M$25,2,FALSE)</f>
        <v>3</v>
      </c>
      <c r="H53">
        <f>VLOOKUP(F53,$F$16:$M$25,3,FALSE)</f>
        <v>2</v>
      </c>
      <c r="I53">
        <f>VLOOKUP(F53,$F$16:$M$25,4,FALSE)</f>
        <v>0</v>
      </c>
      <c r="J53">
        <f>VLOOKUP(F53,$F$16:$M$25,5,FALSE)</f>
        <v>1</v>
      </c>
      <c r="K53">
        <f>VLOOKUP(F53,$F$16:$M$25,6,FALSE)</f>
        <v>7</v>
      </c>
      <c r="L53">
        <f>VLOOKUP(F53,$F$16:$M$25,7,FALSE)</f>
        <v>3</v>
      </c>
      <c r="M53">
        <f>VLOOKUP(F53,$F$16:$M$25,8,FALSE)</f>
        <v>6</v>
      </c>
    </row>
    <row r="54" spans="6:13" ht="12.75">
      <c r="F54" t="str">
        <f>AI42</f>
        <v>Alejandro Cruz</v>
      </c>
      <c r="G54">
        <f>VLOOKUP(F54,$F$16:$M$25,2,FALSE)</f>
        <v>3</v>
      </c>
      <c r="H54">
        <f>VLOOKUP(F54,$F$16:$M$25,3,FALSE)</f>
        <v>1</v>
      </c>
      <c r="I54">
        <f>VLOOKUP(F54,$F$16:$M$25,4,FALSE)</f>
        <v>0</v>
      </c>
      <c r="J54">
        <f>VLOOKUP(F54,$F$16:$M$25,5,FALSE)</f>
        <v>2</v>
      </c>
      <c r="K54">
        <f>VLOOKUP(F54,$F$16:$M$25,6,FALSE)</f>
        <v>4</v>
      </c>
      <c r="L54">
        <f>VLOOKUP(F54,$F$16:$M$25,7,FALSE)</f>
        <v>6</v>
      </c>
      <c r="M54">
        <f>VLOOKUP(F54,$F$16:$M$25,8,FALSE)</f>
        <v>3</v>
      </c>
    </row>
    <row r="55" spans="6:13" ht="12.75">
      <c r="F55" t="str">
        <f>AI43</f>
        <v>Antonio Acosta</v>
      </c>
      <c r="G55">
        <f>VLOOKUP(F55,$F$16:$M$25,2,FALSE)</f>
        <v>3</v>
      </c>
      <c r="H55">
        <f>VLOOKUP(F55,$F$16:$M$25,3,FALSE)</f>
        <v>0</v>
      </c>
      <c r="I55">
        <f>VLOOKUP(F55,$F$16:$M$25,4,FALSE)</f>
        <v>0</v>
      </c>
      <c r="J55">
        <f>VLOOKUP(F55,$F$16:$M$25,5,FALSE)</f>
        <v>3</v>
      </c>
      <c r="K55">
        <f>VLOOKUP(F55,$F$16:$M$25,6,FALSE)</f>
        <v>1</v>
      </c>
      <c r="L55">
        <f>VLOOKUP(F55,$F$16:$M$25,7,FALSE)</f>
        <v>9</v>
      </c>
      <c r="M55">
        <f>VLOOKUP(F55,$F$16:$M$25,8,FALSE)</f>
        <v>0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F3" sqref="F3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337" t="s">
        <v>29</v>
      </c>
      <c r="B2" s="337"/>
      <c r="C2" s="337"/>
      <c r="D2" s="337"/>
      <c r="E2" s="337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6:33" ht="12.75">
      <c r="F3" t="s">
        <v>53</v>
      </c>
      <c r="G3" t="s">
        <v>5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N3" t="s">
        <v>5</v>
      </c>
      <c r="O3" t="s">
        <v>7</v>
      </c>
      <c r="P3" t="s">
        <v>8</v>
      </c>
      <c r="Q3" t="s">
        <v>9</v>
      </c>
      <c r="R3" t="s">
        <v>10</v>
      </c>
      <c r="S3" t="s">
        <v>11</v>
      </c>
      <c r="U3" t="s">
        <v>5</v>
      </c>
      <c r="V3" t="s">
        <v>7</v>
      </c>
      <c r="W3" t="s">
        <v>8</v>
      </c>
      <c r="X3" t="s">
        <v>9</v>
      </c>
      <c r="Y3" t="s">
        <v>10</v>
      </c>
      <c r="Z3" t="s">
        <v>11</v>
      </c>
      <c r="AB3" t="s">
        <v>5</v>
      </c>
      <c r="AC3" t="s">
        <v>7</v>
      </c>
      <c r="AD3" t="s">
        <v>8</v>
      </c>
      <c r="AE3" t="s">
        <v>9</v>
      </c>
      <c r="AF3" t="s">
        <v>10</v>
      </c>
      <c r="AG3" t="s">
        <v>11</v>
      </c>
    </row>
    <row r="4" spans="1:33" ht="12.75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aca="true" t="shared" si="0" ref="G4:G9">IF(AND(F4=0,OR($A4=$G$2,$E4=$G$2)),1,0)</f>
        <v>#REF!</v>
      </c>
      <c r="H4" t="e">
        <f aca="true" t="shared" si="1" ref="H4:H9">IF(AND(F4=0,OR(AND($A4=$G$2,$B4&gt;$D4),AND($E4=$G$2,$D4&gt;$B4))),1,0)</f>
        <v>#REF!</v>
      </c>
      <c r="I4" t="e">
        <f aca="true" t="shared" si="2" ref="I4:I9">IF(AND(F4=0,G4=1,$B4=$D4),1,0)</f>
        <v>#REF!</v>
      </c>
      <c r="J4" t="e">
        <f aca="true" t="shared" si="3" ref="J4:J9">IF(AND(F4=0,OR(AND($A4=$G$2,$B4&lt;$D4),AND($E4=$G$2,$D4&lt;$B4))),1,0)</f>
        <v>#REF!</v>
      </c>
      <c r="K4" t="e">
        <f aca="true" t="shared" si="4" ref="K4:K9">IF(F4&gt;0,0,IF($A4=$G$2,$B4,IF($E4=$G$2,$D4,0)))</f>
        <v>#REF!</v>
      </c>
      <c r="L4" t="e">
        <f aca="true" t="shared" si="5" ref="L4:L9">IF(F4&gt;0,0,IF($A4=$G$2,$D4,IF($E4=$G$2,$B4,0)))</f>
        <v>#REF!</v>
      </c>
      <c r="N4" t="e">
        <f aca="true" t="shared" si="6" ref="N4:N9">IF(AND(F4=0,OR($A4=$N$2,$E4=$N$2)),1,0)</f>
        <v>#REF!</v>
      </c>
      <c r="O4" t="e">
        <f aca="true" t="shared" si="7" ref="O4:O9">IF(AND(F4=0,OR(AND($A4=$N$2,$B4&gt;$D4),AND($E4=$N$2,$D4&gt;$B4))),1,0)</f>
        <v>#REF!</v>
      </c>
      <c r="P4" t="e">
        <f aca="true" t="shared" si="8" ref="P4:P9">IF(AND(F4=0,N4=1,$B4=$D4),1,0)</f>
        <v>#REF!</v>
      </c>
      <c r="Q4" t="e">
        <f aca="true" t="shared" si="9" ref="Q4:Q9">IF(AND(F4=0,OR(AND($A4=$N$2,$B4&lt;$D4),AND($E4=$N$2,$D4&lt;$B4))),1,0)</f>
        <v>#REF!</v>
      </c>
      <c r="R4" t="e">
        <f aca="true" t="shared" si="10" ref="R4:R9">IF(F4&gt;0,0,IF($A4=$N$2,$B4,IF($E4=$N$2,$D4,0)))</f>
        <v>#REF!</v>
      </c>
      <c r="S4" t="e">
        <f aca="true" t="shared" si="11" ref="S4:S9">IF(F4&gt;0,0,IF($A4=$N$2,$D4,IF($E4=$N$2,$B4,0)))</f>
        <v>#REF!</v>
      </c>
      <c r="U4" t="e">
        <f aca="true" t="shared" si="12" ref="U4:U9">IF(AND(F4=0,OR($A4=$U$2,$E4=$U$2)),1,0)</f>
        <v>#REF!</v>
      </c>
      <c r="V4" t="e">
        <f aca="true" t="shared" si="13" ref="V4:V9">IF(AND(F4=0,OR(AND($A4=$U$2,$B4&gt;$D4),AND($E4=$U$2,$D4&gt;$B4))),1,0)</f>
        <v>#REF!</v>
      </c>
      <c r="W4" t="e">
        <f aca="true" t="shared" si="14" ref="W4:W9">IF(AND(F4=0,U4=1,$B4=$D4),1,0)</f>
        <v>#REF!</v>
      </c>
      <c r="X4" t="e">
        <f aca="true" t="shared" si="15" ref="X4:X9">IF(AND(F4=0,OR(AND($A4=$U$2,$B4&lt;$D4),AND($E4=$U$2,$D4&lt;$B4))),1,0)</f>
        <v>#REF!</v>
      </c>
      <c r="Y4" t="e">
        <f aca="true" t="shared" si="16" ref="Y4:Y9">IF(F4&gt;0,0,IF($A4=$U$2,$B4,IF($E4=$U$2,$D4,0)))</f>
        <v>#REF!</v>
      </c>
      <c r="Z4" t="e">
        <f aca="true" t="shared" si="17" ref="Z4:Z9">IF(F4&gt;0,0,IF($A4=$U$2,$D4,IF($E4=$U$2,$B4,0)))</f>
        <v>#REF!</v>
      </c>
      <c r="AB4" t="e">
        <f aca="true" t="shared" si="18" ref="AB4:AB9">IF(AND(F4=0,OR($A4=$AB$2,$E4=$AB$2)),1,0)</f>
        <v>#REF!</v>
      </c>
      <c r="AC4" t="e">
        <f aca="true" t="shared" si="19" ref="AC4:AC9">IF(AND(F4=0,OR(AND($A4=$AB$2,$B4&gt;$D4),AND($E4=$AB$2,$D4&gt;$B4))),1,0)</f>
        <v>#REF!</v>
      </c>
      <c r="AD4" t="e">
        <f aca="true" t="shared" si="20" ref="AD4:AD9">IF(AND(F4=0,AB4=1,$B4=$D4),1,0)</f>
        <v>#REF!</v>
      </c>
      <c r="AE4" t="e">
        <f aca="true" t="shared" si="21" ref="AE4:AE9">IF(AND(F4=0,OR(AND($A4=$AB$2,$B4&lt;$D4),AND($E4=$AB$2,$D4&lt;$B4))),1,0)</f>
        <v>#REF!</v>
      </c>
      <c r="AF4" t="e">
        <f aca="true" t="shared" si="22" ref="AF4:AF9">IF(F4&gt;0,0,IF($A4=$AB$2,$B4,IF($E4=$AB$2,$D4,0)))</f>
        <v>#REF!</v>
      </c>
      <c r="AG4" t="e">
        <f aca="true" t="shared" si="23" ref="AG4:AG9">IF(F4&gt;0,0,IF($A4=$AB$2,$D4,IF($E4=$AB$2,$B4,0)))</f>
        <v>#REF!</v>
      </c>
    </row>
    <row r="5" spans="1:33" ht="12.75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3" ht="12.75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3" ht="12.75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3" ht="12.75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3" ht="12.75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7:34" ht="12.75">
      <c r="G10" t="e">
        <f aca="true" t="shared" si="24" ref="G10:L10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</f>
        <v>#REF!</v>
      </c>
      <c r="N10" t="e">
        <f aca="true" t="shared" si="25" ref="N10:S10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</f>
        <v>#REF!</v>
      </c>
      <c r="U10" t="e">
        <f aca="true" t="shared" si="26" ref="U10:Z10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</f>
        <v>#REF!</v>
      </c>
      <c r="AB10" t="e">
        <f aca="true" t="shared" si="27" ref="AB10:AG10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</f>
        <v>#REF!</v>
      </c>
    </row>
    <row r="14" ht="12.75">
      <c r="F14" t="s">
        <v>27</v>
      </c>
    </row>
    <row r="15" spans="7:35" ht="12.75">
      <c r="G15" t="s">
        <v>5</v>
      </c>
      <c r="H15" t="s">
        <v>7</v>
      </c>
      <c r="I15" t="s">
        <v>8</v>
      </c>
      <c r="J15" t="s">
        <v>9</v>
      </c>
      <c r="K15" t="s">
        <v>10</v>
      </c>
      <c r="L15" t="s">
        <v>11</v>
      </c>
      <c r="M15" t="s">
        <v>6</v>
      </c>
      <c r="O15" t="s">
        <v>12</v>
      </c>
      <c r="S15" t="s">
        <v>13</v>
      </c>
      <c r="W15" t="s">
        <v>14</v>
      </c>
      <c r="AA15" t="s">
        <v>15</v>
      </c>
      <c r="AE15" t="s">
        <v>16</v>
      </c>
      <c r="AI15" t="s">
        <v>17</v>
      </c>
    </row>
    <row r="16" spans="6:36" ht="12.75">
      <c r="F16" t="e">
        <f>G2</f>
        <v>#REF!</v>
      </c>
      <c r="G16" t="e">
        <f aca="true" t="shared" si="28" ref="G16:M16">G10</f>
        <v>#REF!</v>
      </c>
      <c r="H16" t="e">
        <f t="shared" si="28"/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6" ht="12.75">
      <c r="F17" t="e">
        <f>N2</f>
        <v>#REF!</v>
      </c>
      <c r="G17" t="e">
        <f aca="true" t="shared" si="29" ref="G17:M17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6" ht="12.75">
      <c r="F18" t="e">
        <f>U2</f>
        <v>#REF!</v>
      </c>
      <c r="G18" t="e">
        <f aca="true" t="shared" si="30" ref="G18:M18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6" ht="12.75">
      <c r="F19" t="e">
        <f>AB2</f>
        <v>#REF!</v>
      </c>
      <c r="G19" t="e">
        <f aca="true" t="shared" si="31" ref="G19:M19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ht="12.75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ht="12.75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ht="12.75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ht="12.75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ht="12.75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ht="12.75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ht="12.75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ht="12.75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ht="12.75">
      <c r="F51" t="s">
        <v>28</v>
      </c>
    </row>
    <row r="52" spans="6:13" ht="12.75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ht="12.75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ht="12.75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ht="12.75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9"/>
  <sheetViews>
    <sheetView showGridLines="0" showRowColHeaders="0" showOutlineSymbols="0" zoomScalePageLayoutView="0" workbookViewId="0" topLeftCell="A1">
      <selection activeCell="G24" sqref="G24"/>
    </sheetView>
  </sheetViews>
  <sheetFormatPr defaultColWidth="11.421875" defaultRowHeight="12.75"/>
  <cols>
    <col min="1" max="1" width="2.7109375" style="4" customWidth="1"/>
    <col min="2" max="2" width="14.28125" style="4" customWidth="1"/>
    <col min="3" max="3" width="3.28125" style="4" customWidth="1"/>
    <col min="4" max="4" width="1.7109375" style="4" customWidth="1"/>
    <col min="5" max="5" width="3.421875" style="4" customWidth="1"/>
    <col min="6" max="7" width="14.28125" style="4" customWidth="1"/>
    <col min="8" max="12" width="3.7109375" style="4" customWidth="1"/>
    <col min="13" max="14" width="3.8515625" style="4" customWidth="1"/>
    <col min="15" max="15" width="4.7109375" style="4" customWidth="1"/>
    <col min="16" max="16" width="5.7109375" style="4" customWidth="1"/>
    <col min="17" max="18" width="7.7109375" style="4" customWidth="1"/>
    <col min="19" max="19" width="5.7109375" style="4" customWidth="1"/>
    <col min="20" max="20" width="7.7109375" style="4" customWidth="1"/>
    <col min="21" max="16384" width="11.421875" style="4" customWidth="1"/>
  </cols>
  <sheetData>
    <row r="1" spans="1:32" s="9" customFormat="1" ht="34.5" customHeight="1">
      <c r="A1" s="282" t="s">
        <v>93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75"/>
      <c r="U1" s="76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</row>
    <row r="2" spans="1:32" s="9" customFormat="1" ht="34.5" customHeight="1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77"/>
      <c r="U2" s="76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</row>
    <row r="3" spans="1:32" ht="21" customHeight="1">
      <c r="A3" s="176"/>
      <c r="B3" s="176"/>
      <c r="C3" s="176"/>
      <c r="D3" s="176"/>
      <c r="E3" s="176"/>
      <c r="F3" s="176"/>
      <c r="G3" s="177"/>
      <c r="H3" s="176"/>
      <c r="I3" s="176"/>
      <c r="J3" s="176"/>
      <c r="K3" s="176"/>
      <c r="L3" s="178"/>
      <c r="M3" s="179"/>
      <c r="N3" s="176"/>
      <c r="O3" s="176"/>
      <c r="P3" s="176"/>
      <c r="Q3" s="176"/>
      <c r="R3" s="177"/>
      <c r="S3" s="176"/>
      <c r="T3" s="176"/>
      <c r="U3" s="176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</row>
    <row r="4" spans="1:32" ht="12.75" customHeight="1">
      <c r="A4" s="176"/>
      <c r="B4" s="284" t="s">
        <v>3</v>
      </c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176"/>
      <c r="O4" s="176"/>
      <c r="P4" s="288" t="s">
        <v>67</v>
      </c>
      <c r="Q4" s="289"/>
      <c r="R4" s="289"/>
      <c r="S4" s="289"/>
      <c r="T4" s="176"/>
      <c r="U4" s="176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</row>
    <row r="5" spans="1:32" ht="12.75" customHeight="1">
      <c r="A5" s="176"/>
      <c r="B5" s="223" t="s">
        <v>83</v>
      </c>
      <c r="C5" s="181"/>
      <c r="D5" s="181"/>
      <c r="E5" s="181"/>
      <c r="F5" s="223" t="s">
        <v>83</v>
      </c>
      <c r="G5" s="182" t="s">
        <v>73</v>
      </c>
      <c r="H5" s="290" t="s">
        <v>18</v>
      </c>
      <c r="I5" s="290"/>
      <c r="J5" s="286" t="s">
        <v>50</v>
      </c>
      <c r="K5" s="286"/>
      <c r="L5" s="286" t="s">
        <v>59</v>
      </c>
      <c r="M5" s="286"/>
      <c r="N5" s="176"/>
      <c r="O5" s="176"/>
      <c r="P5" s="289"/>
      <c r="Q5" s="289"/>
      <c r="R5" s="289"/>
      <c r="S5" s="289"/>
      <c r="T5" s="176"/>
      <c r="U5" s="176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</row>
    <row r="6" spans="1:32" ht="14.25" customHeight="1">
      <c r="A6" s="180">
        <f aca="true" t="shared" si="0" ref="A6:A11">IF(OR(L6="finalizado",L6="en juego",L6="hoy!"),"Ø","")</f>
      </c>
      <c r="B6" s="146" t="str">
        <f>IF(Q7&lt;&gt;"",Q7,"")</f>
        <v>Luis Martín</v>
      </c>
      <c r="C6" s="144">
        <v>3</v>
      </c>
      <c r="D6" s="145" t="s">
        <v>4</v>
      </c>
      <c r="E6" s="144">
        <v>0</v>
      </c>
      <c r="F6" s="147" t="str">
        <f>IF(Q9&lt;&gt;"",Q9,"")</f>
        <v>Miguel Rodríguez</v>
      </c>
      <c r="G6" s="270" t="s">
        <v>92</v>
      </c>
      <c r="H6" s="285">
        <v>39922</v>
      </c>
      <c r="I6" s="285"/>
      <c r="J6" s="281">
        <v>0.4583333333333333</v>
      </c>
      <c r="K6" s="281"/>
      <c r="L6" s="287">
        <v>1</v>
      </c>
      <c r="M6" s="287"/>
      <c r="N6" s="176"/>
      <c r="O6" s="181"/>
      <c r="P6" s="176"/>
      <c r="Q6" s="176"/>
      <c r="R6" s="177"/>
      <c r="S6" s="181"/>
      <c r="T6" s="176"/>
      <c r="U6" s="176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</row>
    <row r="7" spans="1:32" ht="14.25" customHeight="1">
      <c r="A7" s="180">
        <f t="shared" si="0"/>
      </c>
      <c r="B7" s="146" t="str">
        <f>IF(Q11&lt;&gt;"",Q11,"")</f>
        <v>David Rodríguez</v>
      </c>
      <c r="C7" s="144">
        <v>0</v>
      </c>
      <c r="D7" s="145" t="s">
        <v>4</v>
      </c>
      <c r="E7" s="144">
        <v>3</v>
      </c>
      <c r="F7" s="147" t="str">
        <f>IF(Q13&lt;&gt;"",Q13,"")</f>
        <v>Rayco Reyes</v>
      </c>
      <c r="G7" s="270" t="s">
        <v>92</v>
      </c>
      <c r="H7" s="285">
        <v>39922</v>
      </c>
      <c r="I7" s="285"/>
      <c r="J7" s="281">
        <v>0.47222222222222227</v>
      </c>
      <c r="K7" s="281"/>
      <c r="L7" s="287">
        <v>1</v>
      </c>
      <c r="M7" s="287"/>
      <c r="N7" s="183"/>
      <c r="O7" s="184"/>
      <c r="P7" s="79"/>
      <c r="Q7" s="292" t="s">
        <v>56</v>
      </c>
      <c r="R7" s="292"/>
      <c r="S7" s="79"/>
      <c r="T7" s="176"/>
      <c r="U7" s="187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</row>
    <row r="8" spans="1:32" ht="14.25" customHeight="1">
      <c r="A8" s="180">
        <f t="shared" si="0"/>
      </c>
      <c r="B8" s="146" t="str">
        <f>IF(Q7&lt;&gt;"",Q7,"")</f>
        <v>Luis Martín</v>
      </c>
      <c r="C8" s="144">
        <v>3</v>
      </c>
      <c r="D8" s="145" t="s">
        <v>4</v>
      </c>
      <c r="E8" s="144">
        <v>0</v>
      </c>
      <c r="F8" s="147" t="str">
        <f>IF(Q11&lt;&gt;"",Q11,"")</f>
        <v>David Rodríguez</v>
      </c>
      <c r="G8" s="270" t="s">
        <v>92</v>
      </c>
      <c r="H8" s="285">
        <v>39922</v>
      </c>
      <c r="I8" s="285"/>
      <c r="J8" s="281">
        <v>0.4861111111111111</v>
      </c>
      <c r="K8" s="281"/>
      <c r="L8" s="287">
        <v>1</v>
      </c>
      <c r="M8" s="287"/>
      <c r="N8" s="185"/>
      <c r="O8" s="186"/>
      <c r="P8" s="80"/>
      <c r="Q8" s="271"/>
      <c r="R8" s="272"/>
      <c r="S8" s="81"/>
      <c r="T8" s="176"/>
      <c r="U8" s="188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</row>
    <row r="9" spans="1:32" ht="14.25" customHeight="1">
      <c r="A9" s="180">
        <f t="shared" si="0"/>
      </c>
      <c r="B9" s="146" t="str">
        <f>IF(Q13&lt;&gt;"",Q13,"")</f>
        <v>Rayco Reyes</v>
      </c>
      <c r="C9" s="144">
        <v>3</v>
      </c>
      <c r="D9" s="145" t="s">
        <v>4</v>
      </c>
      <c r="E9" s="144">
        <v>1</v>
      </c>
      <c r="F9" s="147" t="str">
        <f>IF(Q9&lt;&gt;"",Q9,"")</f>
        <v>Miguel Rodríguez</v>
      </c>
      <c r="G9" s="270" t="s">
        <v>92</v>
      </c>
      <c r="H9" s="285">
        <v>39922</v>
      </c>
      <c r="I9" s="285"/>
      <c r="J9" s="281">
        <v>0.5</v>
      </c>
      <c r="K9" s="281"/>
      <c r="L9" s="287">
        <v>1</v>
      </c>
      <c r="M9" s="287"/>
      <c r="N9" s="176"/>
      <c r="O9" s="181"/>
      <c r="P9" s="79"/>
      <c r="Q9" s="292" t="s">
        <v>94</v>
      </c>
      <c r="R9" s="292"/>
      <c r="S9" s="79"/>
      <c r="T9" s="176"/>
      <c r="U9" s="187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</row>
    <row r="10" spans="1:32" ht="14.25" customHeight="1">
      <c r="A10" s="180">
        <f t="shared" si="0"/>
      </c>
      <c r="B10" s="146" t="str">
        <f>IF(Q9&lt;&gt;"",Q9,"")</f>
        <v>Miguel Rodríguez</v>
      </c>
      <c r="C10" s="144">
        <v>3</v>
      </c>
      <c r="D10" s="145" t="s">
        <v>4</v>
      </c>
      <c r="E10" s="144">
        <v>0</v>
      </c>
      <c r="F10" s="147" t="str">
        <f>IF(Q11&lt;&gt;"",Q11,"")</f>
        <v>David Rodríguez</v>
      </c>
      <c r="G10" s="270" t="s">
        <v>92</v>
      </c>
      <c r="H10" s="285">
        <v>39922</v>
      </c>
      <c r="I10" s="285"/>
      <c r="J10" s="281">
        <v>0.513888888888889</v>
      </c>
      <c r="K10" s="281"/>
      <c r="L10" s="287">
        <v>1</v>
      </c>
      <c r="M10" s="287"/>
      <c r="N10" s="176"/>
      <c r="O10" s="181"/>
      <c r="P10" s="80"/>
      <c r="Q10" s="271"/>
      <c r="R10" s="272"/>
      <c r="S10" s="81"/>
      <c r="T10" s="176"/>
      <c r="U10" s="188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</row>
    <row r="11" spans="1:32" ht="14.25" customHeight="1">
      <c r="A11" s="180">
        <f t="shared" si="0"/>
      </c>
      <c r="B11" s="146" t="str">
        <f>IF(Q13&lt;&gt;"",Q13,"")</f>
        <v>Rayco Reyes</v>
      </c>
      <c r="C11" s="144">
        <v>0</v>
      </c>
      <c r="D11" s="145" t="s">
        <v>4</v>
      </c>
      <c r="E11" s="144">
        <v>3</v>
      </c>
      <c r="F11" s="147" t="str">
        <f>IF(Q7&lt;&gt;"",Q7,"")</f>
        <v>Luis Martín</v>
      </c>
      <c r="G11" s="270" t="s">
        <v>92</v>
      </c>
      <c r="H11" s="285">
        <v>39922</v>
      </c>
      <c r="I11" s="285"/>
      <c r="J11" s="281">
        <v>0.5277777777777778</v>
      </c>
      <c r="K11" s="281"/>
      <c r="L11" s="287">
        <v>1</v>
      </c>
      <c r="M11" s="287"/>
      <c r="N11" s="176"/>
      <c r="O11" s="181"/>
      <c r="P11" s="79"/>
      <c r="Q11" s="292" t="s">
        <v>95</v>
      </c>
      <c r="R11" s="292"/>
      <c r="S11" s="79"/>
      <c r="T11" s="176"/>
      <c r="U11" s="189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</row>
    <row r="12" spans="1:32" ht="14.25" customHeight="1">
      <c r="A12" s="181"/>
      <c r="B12" s="190"/>
      <c r="C12" s="191"/>
      <c r="D12" s="192"/>
      <c r="E12" s="191"/>
      <c r="F12" s="181"/>
      <c r="G12" s="193"/>
      <c r="H12" s="192"/>
      <c r="I12" s="194"/>
      <c r="J12" s="178"/>
      <c r="K12" s="195"/>
      <c r="L12" s="196"/>
      <c r="M12" s="196"/>
      <c r="N12" s="176"/>
      <c r="O12" s="181"/>
      <c r="P12" s="80"/>
      <c r="Q12" s="271"/>
      <c r="R12" s="272"/>
      <c r="S12" s="81"/>
      <c r="T12" s="176"/>
      <c r="U12" s="188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</row>
    <row r="13" spans="1:32" ht="14.25" customHeight="1">
      <c r="A13" s="176"/>
      <c r="B13" s="190"/>
      <c r="C13" s="191"/>
      <c r="D13" s="192"/>
      <c r="E13" s="191"/>
      <c r="F13" s="181"/>
      <c r="G13" s="193"/>
      <c r="H13" s="192"/>
      <c r="I13" s="192"/>
      <c r="J13" s="178"/>
      <c r="K13" s="197"/>
      <c r="L13" s="196"/>
      <c r="M13" s="196"/>
      <c r="N13" s="176"/>
      <c r="O13" s="181"/>
      <c r="P13" s="79"/>
      <c r="Q13" s="292" t="s">
        <v>96</v>
      </c>
      <c r="R13" s="292"/>
      <c r="S13" s="79"/>
      <c r="T13" s="176"/>
      <c r="U13" s="189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</row>
    <row r="14" spans="1:32" ht="13.5" customHeight="1">
      <c r="A14" s="176"/>
      <c r="B14" s="190"/>
      <c r="C14" s="191"/>
      <c r="D14" s="192"/>
      <c r="E14" s="191"/>
      <c r="F14" s="181"/>
      <c r="G14" s="193"/>
      <c r="H14" s="192"/>
      <c r="I14" s="192"/>
      <c r="J14" s="198"/>
      <c r="K14" s="178"/>
      <c r="L14" s="196"/>
      <c r="M14" s="196"/>
      <c r="N14" s="176"/>
      <c r="O14" s="199"/>
      <c r="P14" s="176"/>
      <c r="Q14" s="204"/>
      <c r="R14" s="205"/>
      <c r="S14" s="181"/>
      <c r="T14" s="176"/>
      <c r="U14" s="176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</row>
    <row r="15" spans="1:32" ht="12.75">
      <c r="A15" s="176"/>
      <c r="B15" s="176"/>
      <c r="C15" s="176"/>
      <c r="D15" s="176"/>
      <c r="E15" s="176"/>
      <c r="F15" s="176"/>
      <c r="G15" s="284" t="s">
        <v>19</v>
      </c>
      <c r="H15" s="284"/>
      <c r="I15" s="284"/>
      <c r="J15" s="284"/>
      <c r="K15" s="284"/>
      <c r="L15" s="284"/>
      <c r="M15" s="284"/>
      <c r="N15" s="284"/>
      <c r="O15" s="284"/>
      <c r="P15" s="176"/>
      <c r="Q15" s="176"/>
      <c r="R15" s="177"/>
      <c r="S15" s="176"/>
      <c r="T15" s="176"/>
      <c r="U15" s="176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</row>
    <row r="16" spans="1:32" ht="12.75">
      <c r="A16" s="176"/>
      <c r="B16" s="176"/>
      <c r="C16" s="176"/>
      <c r="D16" s="176"/>
      <c r="E16" s="176"/>
      <c r="F16" s="176"/>
      <c r="G16" s="202"/>
      <c r="H16" s="203" t="s">
        <v>20</v>
      </c>
      <c r="I16" s="203" t="s">
        <v>21</v>
      </c>
      <c r="J16" s="203" t="s">
        <v>22</v>
      </c>
      <c r="K16" s="203" t="s">
        <v>23</v>
      </c>
      <c r="L16" s="203" t="s">
        <v>57</v>
      </c>
      <c r="M16" s="203" t="s">
        <v>58</v>
      </c>
      <c r="N16" s="203" t="s">
        <v>24</v>
      </c>
      <c r="O16" s="203" t="s">
        <v>25</v>
      </c>
      <c r="P16" s="176"/>
      <c r="Q16" s="176"/>
      <c r="R16" s="177"/>
      <c r="S16" s="176"/>
      <c r="T16" s="176"/>
      <c r="U16" s="176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</row>
    <row r="17" spans="1:32" ht="12.75">
      <c r="A17" s="176"/>
      <c r="B17" s="176"/>
      <c r="C17" s="176"/>
      <c r="D17" s="176"/>
      <c r="E17" s="176"/>
      <c r="F17" s="200" t="s">
        <v>31</v>
      </c>
      <c r="G17" s="273" t="str">
        <f>calculoA!F52</f>
        <v>Luis Martín</v>
      </c>
      <c r="H17" s="274">
        <f>calculoA!G52</f>
        <v>3</v>
      </c>
      <c r="I17" s="274">
        <f>calculoA!H52</f>
        <v>3</v>
      </c>
      <c r="J17" s="274">
        <f>calculoA!I52</f>
        <v>0</v>
      </c>
      <c r="K17" s="274">
        <f>calculoA!J52</f>
        <v>0</v>
      </c>
      <c r="L17" s="274">
        <f>calculoA!K52</f>
        <v>9</v>
      </c>
      <c r="M17" s="274">
        <f>calculoA!L52</f>
        <v>0</v>
      </c>
      <c r="N17" s="274">
        <f>L17-M17</f>
        <v>9</v>
      </c>
      <c r="O17" s="274">
        <f>calculoA!M52</f>
        <v>9</v>
      </c>
      <c r="P17" s="206"/>
      <c r="Q17" s="153"/>
      <c r="R17" s="207"/>
      <c r="S17" s="153"/>
      <c r="T17" s="176"/>
      <c r="U17" s="176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</row>
    <row r="18" spans="1:32" ht="12.75">
      <c r="A18" s="176"/>
      <c r="B18" s="176"/>
      <c r="C18" s="176"/>
      <c r="D18" s="176"/>
      <c r="E18" s="176"/>
      <c r="F18" s="200" t="s">
        <v>31</v>
      </c>
      <c r="G18" s="273" t="str">
        <f>calculoA!F53</f>
        <v>Rayco Reyes</v>
      </c>
      <c r="H18" s="274">
        <f>calculoA!G53</f>
        <v>3</v>
      </c>
      <c r="I18" s="274">
        <f>calculoA!H53</f>
        <v>2</v>
      </c>
      <c r="J18" s="274">
        <f>calculoA!I53</f>
        <v>0</v>
      </c>
      <c r="K18" s="274">
        <f>calculoA!J53</f>
        <v>1</v>
      </c>
      <c r="L18" s="274">
        <f>calculoA!K53</f>
        <v>6</v>
      </c>
      <c r="M18" s="274">
        <f>calculoA!L53</f>
        <v>4</v>
      </c>
      <c r="N18" s="274">
        <f>L18-M18</f>
        <v>2</v>
      </c>
      <c r="O18" s="274">
        <f>calculoA!M53</f>
        <v>6</v>
      </c>
      <c r="P18" s="206"/>
      <c r="Q18" s="153"/>
      <c r="R18" s="207"/>
      <c r="S18" s="153"/>
      <c r="T18" s="176"/>
      <c r="U18" s="176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</row>
    <row r="19" spans="1:32" ht="12.75">
      <c r="A19" s="176"/>
      <c r="B19" s="176"/>
      <c r="C19" s="176"/>
      <c r="D19" s="176"/>
      <c r="E19" s="176"/>
      <c r="F19" s="153"/>
      <c r="G19" s="275" t="str">
        <f>calculoA!F54</f>
        <v>Miguel Rodríguez</v>
      </c>
      <c r="H19" s="274">
        <f>calculoA!G54</f>
        <v>3</v>
      </c>
      <c r="I19" s="274">
        <f>calculoA!H54</f>
        <v>1</v>
      </c>
      <c r="J19" s="274">
        <f>calculoA!I54</f>
        <v>0</v>
      </c>
      <c r="K19" s="274">
        <f>calculoA!J54</f>
        <v>2</v>
      </c>
      <c r="L19" s="274">
        <f>calculoA!K54</f>
        <v>4</v>
      </c>
      <c r="M19" s="274">
        <f>calculoA!L54</f>
        <v>6</v>
      </c>
      <c r="N19" s="274">
        <f>L19-M19</f>
        <v>-2</v>
      </c>
      <c r="O19" s="274">
        <f>calculoA!M54</f>
        <v>3</v>
      </c>
      <c r="P19" s="208"/>
      <c r="Q19" s="153"/>
      <c r="R19" s="207"/>
      <c r="S19" s="153"/>
      <c r="T19" s="176"/>
      <c r="U19" s="176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</row>
    <row r="20" spans="1:32" ht="12.75">
      <c r="A20" s="176"/>
      <c r="B20" s="176"/>
      <c r="C20" s="176"/>
      <c r="D20" s="176"/>
      <c r="E20" s="176"/>
      <c r="F20" s="201"/>
      <c r="G20" s="275" t="str">
        <f>calculoA!F55</f>
        <v>David Rodríguez</v>
      </c>
      <c r="H20" s="274">
        <f>calculoA!G55</f>
        <v>3</v>
      </c>
      <c r="I20" s="274">
        <f>calculoA!H55</f>
        <v>0</v>
      </c>
      <c r="J20" s="274">
        <f>calculoA!I55</f>
        <v>0</v>
      </c>
      <c r="K20" s="274">
        <f>calculoA!J55</f>
        <v>3</v>
      </c>
      <c r="L20" s="274">
        <f>calculoA!K55</f>
        <v>0</v>
      </c>
      <c r="M20" s="274">
        <f>calculoA!L55</f>
        <v>9</v>
      </c>
      <c r="N20" s="274">
        <f>L20-M20</f>
        <v>-9</v>
      </c>
      <c r="O20" s="274">
        <f>calculoA!M55</f>
        <v>0</v>
      </c>
      <c r="P20" s="208"/>
      <c r="Q20" s="208"/>
      <c r="R20" s="209"/>
      <c r="S20" s="208"/>
      <c r="T20" s="176"/>
      <c r="U20" s="176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</row>
    <row r="21" spans="1:32" ht="12.75">
      <c r="A21" s="176"/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210"/>
      <c r="O21" s="210"/>
      <c r="P21" s="210"/>
      <c r="Q21" s="210"/>
      <c r="R21" s="211"/>
      <c r="S21" s="210"/>
      <c r="T21" s="176"/>
      <c r="U21" s="176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</row>
    <row r="22" spans="1:32" ht="11.25" customHeight="1">
      <c r="A22" s="176"/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210"/>
      <c r="O22" s="210"/>
      <c r="P22" s="210"/>
      <c r="Q22" s="210"/>
      <c r="R22" s="211"/>
      <c r="S22" s="210"/>
      <c r="T22" s="176"/>
      <c r="U22" s="176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</row>
    <row r="23" spans="1:32" ht="9" customHeight="1">
      <c r="A23" s="176"/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210"/>
      <c r="O23" s="210"/>
      <c r="P23" s="210"/>
      <c r="Q23" s="176"/>
      <c r="R23" s="212"/>
      <c r="S23" s="210"/>
      <c r="T23" s="176"/>
      <c r="U23" s="176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</row>
    <row r="24" spans="1:32" ht="13.5">
      <c r="A24" s="176"/>
      <c r="B24" s="218"/>
      <c r="C24" s="219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220"/>
      <c r="O24" s="220"/>
      <c r="P24" s="213" t="s">
        <v>26</v>
      </c>
      <c r="Q24" s="214">
        <f ca="1">TODAY()</f>
        <v>42412</v>
      </c>
      <c r="R24" s="215">
        <f ca="1">NOW()</f>
        <v>42412.64343761574</v>
      </c>
      <c r="S24" s="216"/>
      <c r="T24" s="176"/>
      <c r="U24" s="176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</row>
    <row r="25" spans="1:32" ht="12.75" hidden="1">
      <c r="A25" s="176"/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87"/>
      <c r="O25" s="187"/>
      <c r="P25" s="187"/>
      <c r="Q25" s="187">
        <f>HOUR(R24)</f>
        <v>15</v>
      </c>
      <c r="R25" s="187">
        <f>MINUTE(R24)</f>
        <v>26</v>
      </c>
      <c r="S25" s="216"/>
      <c r="T25" s="176"/>
      <c r="U25" s="176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</row>
    <row r="26" spans="1:32" ht="12.75" hidden="1">
      <c r="A26" s="176"/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87"/>
      <c r="O26" s="187"/>
      <c r="P26" s="187"/>
      <c r="Q26" s="187"/>
      <c r="R26" s="217">
        <f>TIME(Q25,R25,0)</f>
        <v>0.6430555555555556</v>
      </c>
      <c r="S26" s="216"/>
      <c r="T26" s="176"/>
      <c r="U26" s="176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</row>
    <row r="27" spans="1:32" ht="12.75">
      <c r="A27" s="176"/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87"/>
      <c r="O27" s="187"/>
      <c r="P27" s="187"/>
      <c r="Q27" s="187"/>
      <c r="R27" s="187"/>
      <c r="S27" s="216"/>
      <c r="T27" s="176"/>
      <c r="U27" s="176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</row>
    <row r="28" spans="1:32" ht="12.75">
      <c r="A28" s="176"/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87"/>
      <c r="O28" s="187"/>
      <c r="P28" s="187"/>
      <c r="Q28" s="291" t="s">
        <v>49</v>
      </c>
      <c r="R28" s="291"/>
      <c r="S28" s="216"/>
      <c r="T28" s="176"/>
      <c r="U28" s="176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</row>
    <row r="29" spans="1:32" ht="12.75">
      <c r="A29" s="176"/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210"/>
      <c r="O29" s="210"/>
      <c r="P29" s="210"/>
      <c r="Q29" s="216"/>
      <c r="R29" s="216"/>
      <c r="S29" s="216"/>
      <c r="T29" s="176"/>
      <c r="U29" s="176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</row>
    <row r="30" spans="1:32" ht="12.75">
      <c r="A30" s="176"/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</row>
    <row r="31" spans="1:32" ht="12.75">
      <c r="A31" s="176"/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</row>
    <row r="32" spans="1:32" ht="12.75">
      <c r="A32" s="176"/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</row>
    <row r="33" spans="1:32" ht="12.75">
      <c r="A33" s="176"/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</row>
    <row r="34" spans="1:32" ht="12.75">
      <c r="A34" s="221"/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</row>
    <row r="35" spans="1:32" ht="12.75">
      <c r="A35" s="221"/>
      <c r="B35" s="221"/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</row>
    <row r="36" spans="1:32" ht="12.75">
      <c r="A36" s="221"/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</row>
    <row r="37" spans="1:32" ht="12.75">
      <c r="A37" s="221"/>
      <c r="B37" s="221"/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</row>
    <row r="38" spans="1:32" ht="12.75">
      <c r="A38" s="221"/>
      <c r="B38" s="221"/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</row>
    <row r="39" spans="1:32" ht="12.75">
      <c r="A39" s="221"/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</row>
    <row r="40" spans="1:32" ht="12.75">
      <c r="A40" s="221"/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</row>
    <row r="41" spans="1:32" ht="12.75">
      <c r="A41" s="221"/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</row>
    <row r="42" spans="1:32" ht="12.75">
      <c r="A42" s="221"/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</row>
    <row r="43" spans="1:32" ht="12.75">
      <c r="A43" s="221"/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</row>
    <row r="44" spans="1:32" ht="12.75">
      <c r="A44" s="221"/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</row>
    <row r="45" spans="1:32" ht="12.75">
      <c r="A45" s="221"/>
      <c r="B45" s="221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</row>
    <row r="46" spans="1:32" ht="12.75">
      <c r="A46" s="221"/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</row>
    <row r="47" spans="1:32" ht="12.75">
      <c r="A47" s="221"/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</row>
    <row r="48" spans="1:32" ht="12.75">
      <c r="A48" s="221"/>
      <c r="B48" s="221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</row>
    <row r="49" spans="1:32" ht="12.75">
      <c r="A49" s="221"/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</row>
    <row r="50" spans="1:32" ht="12.75">
      <c r="A50" s="221"/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</row>
    <row r="51" spans="1:32" ht="12.75">
      <c r="A51" s="221"/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</row>
    <row r="52" spans="1:32" ht="12.75">
      <c r="A52" s="221"/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</row>
    <row r="53" spans="1:32" ht="12.75">
      <c r="A53" s="221"/>
      <c r="B53" s="221"/>
      <c r="C53" s="221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221"/>
    </row>
    <row r="54" spans="1:32" ht="12.75">
      <c r="A54" s="221"/>
      <c r="B54" s="221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</row>
    <row r="55" spans="1:32" ht="12.75">
      <c r="A55" s="221"/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221"/>
    </row>
    <row r="56" spans="1:32" ht="12.75">
      <c r="A56" s="221"/>
      <c r="B56" s="221"/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21"/>
      <c r="AB56" s="221"/>
      <c r="AC56" s="221"/>
      <c r="AD56" s="221"/>
      <c r="AE56" s="221"/>
      <c r="AF56" s="221"/>
    </row>
    <row r="57" spans="1:32" ht="12.75">
      <c r="A57" s="221"/>
      <c r="B57" s="221"/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21"/>
      <c r="Y57" s="221"/>
      <c r="Z57" s="221"/>
      <c r="AA57" s="221"/>
      <c r="AB57" s="221"/>
      <c r="AC57" s="221"/>
      <c r="AD57" s="221"/>
      <c r="AE57" s="221"/>
      <c r="AF57" s="221"/>
    </row>
    <row r="58" spans="1:32" ht="12.75">
      <c r="A58" s="221"/>
      <c r="B58" s="221"/>
      <c r="C58" s="221"/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21"/>
      <c r="Z58" s="221"/>
      <c r="AA58" s="221"/>
      <c r="AB58" s="221"/>
      <c r="AC58" s="221"/>
      <c r="AD58" s="221"/>
      <c r="AE58" s="221"/>
      <c r="AF58" s="221"/>
    </row>
    <row r="59" spans="1:32" ht="12.75">
      <c r="A59" s="221"/>
      <c r="B59" s="221"/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  <c r="P59" s="221"/>
      <c r="Q59" s="221"/>
      <c r="R59" s="221"/>
      <c r="S59" s="221"/>
      <c r="T59" s="221"/>
      <c r="U59" s="221"/>
      <c r="V59" s="221"/>
      <c r="W59" s="221"/>
      <c r="X59" s="221"/>
      <c r="Y59" s="221"/>
      <c r="Z59" s="221"/>
      <c r="AA59" s="221"/>
      <c r="AB59" s="221"/>
      <c r="AC59" s="221"/>
      <c r="AD59" s="221"/>
      <c r="AE59" s="221"/>
      <c r="AF59" s="221"/>
    </row>
    <row r="60" spans="1:32" ht="12.75">
      <c r="A60" s="221"/>
      <c r="B60" s="221"/>
      <c r="C60" s="221"/>
      <c r="D60" s="221"/>
      <c r="E60" s="221"/>
      <c r="F60" s="221"/>
      <c r="G60" s="221"/>
      <c r="H60" s="221"/>
      <c r="I60" s="221"/>
      <c r="J60" s="221"/>
      <c r="K60" s="221"/>
      <c r="L60" s="221"/>
      <c r="M60" s="221"/>
      <c r="N60" s="221"/>
      <c r="O60" s="221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1"/>
      <c r="AD60" s="221"/>
      <c r="AE60" s="221"/>
      <c r="AF60" s="221"/>
    </row>
    <row r="61" spans="1:32" ht="12.75">
      <c r="A61" s="221"/>
      <c r="B61" s="221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221"/>
      <c r="T61" s="221"/>
      <c r="U61" s="221"/>
      <c r="V61" s="221"/>
      <c r="W61" s="221"/>
      <c r="X61" s="221"/>
      <c r="Y61" s="221"/>
      <c r="Z61" s="221"/>
      <c r="AA61" s="221"/>
      <c r="AB61" s="221"/>
      <c r="AC61" s="221"/>
      <c r="AD61" s="221"/>
      <c r="AE61" s="221"/>
      <c r="AF61" s="221"/>
    </row>
    <row r="62" spans="1:32" ht="12.75">
      <c r="A62" s="221"/>
      <c r="B62" s="221"/>
      <c r="C62" s="221"/>
      <c r="D62" s="221"/>
      <c r="E62" s="221"/>
      <c r="F62" s="221"/>
      <c r="G62" s="221"/>
      <c r="H62" s="221"/>
      <c r="I62" s="221"/>
      <c r="J62" s="221"/>
      <c r="K62" s="221"/>
      <c r="L62" s="221"/>
      <c r="M62" s="221"/>
      <c r="N62" s="221"/>
      <c r="O62" s="221"/>
      <c r="P62" s="221"/>
      <c r="Q62" s="221"/>
      <c r="R62" s="221"/>
      <c r="S62" s="221"/>
      <c r="T62" s="221"/>
      <c r="U62" s="221"/>
      <c r="V62" s="221"/>
      <c r="W62" s="221"/>
      <c r="X62" s="221"/>
      <c r="Y62" s="221"/>
      <c r="Z62" s="221"/>
      <c r="AA62" s="221"/>
      <c r="AB62" s="221"/>
      <c r="AC62" s="221"/>
      <c r="AD62" s="221"/>
      <c r="AE62" s="221"/>
      <c r="AF62" s="221"/>
    </row>
    <row r="63" spans="1:32" ht="12.75">
      <c r="A63" s="221"/>
      <c r="B63" s="221"/>
      <c r="C63" s="221"/>
      <c r="D63" s="221"/>
      <c r="E63" s="221"/>
      <c r="F63" s="221"/>
      <c r="G63" s="221"/>
      <c r="H63" s="221"/>
      <c r="I63" s="221"/>
      <c r="J63" s="221"/>
      <c r="K63" s="221"/>
      <c r="L63" s="221"/>
      <c r="M63" s="221"/>
      <c r="N63" s="221"/>
      <c r="O63" s="221"/>
      <c r="P63" s="221"/>
      <c r="Q63" s="221"/>
      <c r="R63" s="221"/>
      <c r="S63" s="221"/>
      <c r="T63" s="221"/>
      <c r="U63" s="221"/>
      <c r="V63" s="221"/>
      <c r="W63" s="221"/>
      <c r="X63" s="221"/>
      <c r="Y63" s="221"/>
      <c r="Z63" s="221"/>
      <c r="AA63" s="221"/>
      <c r="AB63" s="221"/>
      <c r="AC63" s="221"/>
      <c r="AD63" s="221"/>
      <c r="AE63" s="221"/>
      <c r="AF63" s="221"/>
    </row>
    <row r="64" spans="1:32" ht="12.75">
      <c r="A64" s="221"/>
      <c r="B64" s="221"/>
      <c r="C64" s="221"/>
      <c r="D64" s="221"/>
      <c r="E64" s="221"/>
      <c r="F64" s="221"/>
      <c r="G64" s="221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221"/>
      <c r="T64" s="221"/>
      <c r="U64" s="221"/>
      <c r="V64" s="221"/>
      <c r="W64" s="221"/>
      <c r="X64" s="221"/>
      <c r="Y64" s="221"/>
      <c r="Z64" s="221"/>
      <c r="AA64" s="221"/>
      <c r="AB64" s="221"/>
      <c r="AC64" s="221"/>
      <c r="AD64" s="221"/>
      <c r="AE64" s="221"/>
      <c r="AF64" s="221"/>
    </row>
    <row r="65" spans="1:32" ht="12.75">
      <c r="A65" s="221"/>
      <c r="B65" s="221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221"/>
      <c r="W65" s="221"/>
      <c r="X65" s="221"/>
      <c r="Y65" s="221"/>
      <c r="Z65" s="221"/>
      <c r="AA65" s="221"/>
      <c r="AB65" s="221"/>
      <c r="AC65" s="221"/>
      <c r="AD65" s="221"/>
      <c r="AE65" s="221"/>
      <c r="AF65" s="221"/>
    </row>
    <row r="66" spans="1:32" ht="12.75">
      <c r="A66" s="221"/>
      <c r="B66" s="221"/>
      <c r="C66" s="221"/>
      <c r="D66" s="221"/>
      <c r="E66" s="221"/>
      <c r="F66" s="221"/>
      <c r="G66" s="221"/>
      <c r="H66" s="221"/>
      <c r="I66" s="221"/>
      <c r="J66" s="221"/>
      <c r="K66" s="221"/>
      <c r="L66" s="221"/>
      <c r="M66" s="221"/>
      <c r="N66" s="221"/>
      <c r="O66" s="221"/>
      <c r="P66" s="221"/>
      <c r="Q66" s="221"/>
      <c r="R66" s="221"/>
      <c r="S66" s="221"/>
      <c r="T66" s="221"/>
      <c r="U66" s="221"/>
      <c r="V66" s="221"/>
      <c r="W66" s="221"/>
      <c r="X66" s="221"/>
      <c r="Y66" s="221"/>
      <c r="Z66" s="221"/>
      <c r="AA66" s="221"/>
      <c r="AB66" s="221"/>
      <c r="AC66" s="221"/>
      <c r="AD66" s="221"/>
      <c r="AE66" s="221"/>
      <c r="AF66" s="221"/>
    </row>
    <row r="67" spans="1:32" ht="12.75">
      <c r="A67" s="221"/>
      <c r="B67" s="221"/>
      <c r="C67" s="221"/>
      <c r="D67" s="221"/>
      <c r="E67" s="221"/>
      <c r="F67" s="221"/>
      <c r="G67" s="221"/>
      <c r="H67" s="221"/>
      <c r="I67" s="221"/>
      <c r="J67" s="221"/>
      <c r="K67" s="221"/>
      <c r="L67" s="221"/>
      <c r="M67" s="221"/>
      <c r="N67" s="221"/>
      <c r="O67" s="221"/>
      <c r="P67" s="221"/>
      <c r="Q67" s="221"/>
      <c r="R67" s="221"/>
      <c r="S67" s="221"/>
      <c r="T67" s="221"/>
      <c r="U67" s="221"/>
      <c r="V67" s="221"/>
      <c r="W67" s="221"/>
      <c r="X67" s="221"/>
      <c r="Y67" s="221"/>
      <c r="Z67" s="221"/>
      <c r="AA67" s="221"/>
      <c r="AB67" s="221"/>
      <c r="AC67" s="221"/>
      <c r="AD67" s="221"/>
      <c r="AE67" s="221"/>
      <c r="AF67" s="221"/>
    </row>
    <row r="68" spans="1:32" ht="12.75">
      <c r="A68" s="221"/>
      <c r="B68" s="221"/>
      <c r="C68" s="221"/>
      <c r="D68" s="221"/>
      <c r="E68" s="221"/>
      <c r="F68" s="221"/>
      <c r="G68" s="221"/>
      <c r="H68" s="221"/>
      <c r="I68" s="221"/>
      <c r="J68" s="221"/>
      <c r="K68" s="221"/>
      <c r="L68" s="221"/>
      <c r="M68" s="221"/>
      <c r="N68" s="221"/>
      <c r="O68" s="221"/>
      <c r="P68" s="221"/>
      <c r="Q68" s="221"/>
      <c r="R68" s="221"/>
      <c r="S68" s="221"/>
      <c r="T68" s="221"/>
      <c r="U68" s="221"/>
      <c r="V68" s="221"/>
      <c r="W68" s="221"/>
      <c r="X68" s="221"/>
      <c r="Y68" s="221"/>
      <c r="Z68" s="221"/>
      <c r="AA68" s="221"/>
      <c r="AB68" s="221"/>
      <c r="AC68" s="221"/>
      <c r="AD68" s="221"/>
      <c r="AE68" s="221"/>
      <c r="AF68" s="221"/>
    </row>
    <row r="69" spans="1:32" ht="12.75">
      <c r="A69" s="221"/>
      <c r="B69" s="221"/>
      <c r="C69" s="221"/>
      <c r="D69" s="221"/>
      <c r="E69" s="221"/>
      <c r="F69" s="221"/>
      <c r="G69" s="221"/>
      <c r="H69" s="221"/>
      <c r="I69" s="221"/>
      <c r="J69" s="221"/>
      <c r="K69" s="221"/>
      <c r="L69" s="221"/>
      <c r="M69" s="221"/>
      <c r="N69" s="221"/>
      <c r="O69" s="221"/>
      <c r="P69" s="221"/>
      <c r="Q69" s="221"/>
      <c r="R69" s="221"/>
      <c r="S69" s="221"/>
      <c r="T69" s="221"/>
      <c r="U69" s="221"/>
      <c r="V69" s="221"/>
      <c r="W69" s="221"/>
      <c r="X69" s="221"/>
      <c r="Y69" s="221"/>
      <c r="Z69" s="221"/>
      <c r="AA69" s="221"/>
      <c r="AB69" s="221"/>
      <c r="AC69" s="221"/>
      <c r="AD69" s="221"/>
      <c r="AE69" s="221"/>
      <c r="AF69" s="221"/>
    </row>
  </sheetData>
  <sheetProtection/>
  <mergeCells count="30">
    <mergeCell ref="Q28:R28"/>
    <mergeCell ref="Q7:R7"/>
    <mergeCell ref="Q9:R9"/>
    <mergeCell ref="Q11:R11"/>
    <mergeCell ref="Q13:R13"/>
    <mergeCell ref="L7:M7"/>
    <mergeCell ref="L8:M8"/>
    <mergeCell ref="G15:O15"/>
    <mergeCell ref="L9:M9"/>
    <mergeCell ref="L10:M10"/>
    <mergeCell ref="L11:M11"/>
    <mergeCell ref="H9:I9"/>
    <mergeCell ref="H11:I11"/>
    <mergeCell ref="J11:K11"/>
    <mergeCell ref="J5:K5"/>
    <mergeCell ref="H10:I10"/>
    <mergeCell ref="J9:K9"/>
    <mergeCell ref="J10:K10"/>
    <mergeCell ref="H7:I7"/>
    <mergeCell ref="H8:I8"/>
    <mergeCell ref="J7:K7"/>
    <mergeCell ref="J8:K8"/>
    <mergeCell ref="A1:S2"/>
    <mergeCell ref="B4:M4"/>
    <mergeCell ref="H6:I6"/>
    <mergeCell ref="J6:K6"/>
    <mergeCell ref="L5:M5"/>
    <mergeCell ref="L6:M6"/>
    <mergeCell ref="P4:S5"/>
    <mergeCell ref="H5:I5"/>
  </mergeCells>
  <conditionalFormatting sqref="F17:F18">
    <cfRule type="expression" priority="37" dxfId="590" stopIfTrue="1">
      <formula>IF(AND($H$17=3,$H$18=3,$H$19=3,$H$20=3),1,0)</formula>
    </cfRule>
  </conditionalFormatting>
  <conditionalFormatting sqref="G17:O18">
    <cfRule type="expression" priority="38" dxfId="1" stopIfTrue="1">
      <formula>IF(AND($H$17=3,$H$18=3,$H$19=3,$H$20=3),1,0)</formula>
    </cfRule>
  </conditionalFormatting>
  <conditionalFormatting sqref="B7:G7 J7:M7">
    <cfRule type="expression" priority="39" dxfId="1" stopIfTrue="1">
      <formula>IF(OR($L$7="en juego",$L$7="hoy!"),1,0)</formula>
    </cfRule>
  </conditionalFormatting>
  <conditionalFormatting sqref="B6:M6 C7:C11 E7:E11 G7:G11 H7:I7">
    <cfRule type="expression" priority="40" dxfId="1" stopIfTrue="1">
      <formula>IF(OR($L$6="en juego",$L$6="hoy!"),1,0)</formula>
    </cfRule>
  </conditionalFormatting>
  <conditionalFormatting sqref="B8:M8">
    <cfRule type="expression" priority="41" dxfId="1" stopIfTrue="1">
      <formula>IF(OR($L$8="en juego",$L$8="hoy!"),1,0)</formula>
    </cfRule>
  </conditionalFormatting>
  <conditionalFormatting sqref="B9:M9">
    <cfRule type="expression" priority="42" dxfId="1" stopIfTrue="1">
      <formula>IF(OR($L$9="en juego",$L$9="hoy!"),1,0)</formula>
    </cfRule>
  </conditionalFormatting>
  <conditionalFormatting sqref="B10:M10 H11:K11">
    <cfRule type="expression" priority="43" dxfId="1" stopIfTrue="1">
      <formula>IF(OR($L$10="en juego",$L$10="hoy!"),1,0)</formula>
    </cfRule>
  </conditionalFormatting>
  <conditionalFormatting sqref="B11:G11 L11:M11">
    <cfRule type="expression" priority="44" dxfId="1" stopIfTrue="1">
      <formula>IF(OR($L$11="en juego",$L$11="hoy!"),1,0)</formula>
    </cfRule>
  </conditionalFormatting>
  <conditionalFormatting sqref="F9">
    <cfRule type="expression" priority="36" dxfId="1" stopIfTrue="1">
      <formula>IF(OR($L$6="en juego",$L$6="hoy!"),1,0)</formula>
    </cfRule>
  </conditionalFormatting>
  <conditionalFormatting sqref="F9">
    <cfRule type="expression" priority="35" dxfId="1" stopIfTrue="1">
      <formula>IF(OR($L$6="en juego",$L$6="hoy!"),1,0)</formula>
    </cfRule>
  </conditionalFormatting>
  <conditionalFormatting sqref="J8:K8">
    <cfRule type="expression" priority="34" dxfId="1" stopIfTrue="1">
      <formula>IF(OR($L$7="en juego",$L$7="hoy!"),1,0)</formula>
    </cfRule>
  </conditionalFormatting>
  <conditionalFormatting sqref="G6:G11">
    <cfRule type="expression" priority="33" dxfId="1" stopIfTrue="1">
      <formula>IF(OR($L$8="en juego",$L$8="hoy!"),1,0)</formula>
    </cfRule>
  </conditionalFormatting>
  <conditionalFormatting sqref="H8:I9">
    <cfRule type="expression" priority="32" dxfId="1" stopIfTrue="1">
      <formula>IF(OR($L$6="en juego",$L$6="hoy!"),1,0)</formula>
    </cfRule>
  </conditionalFormatting>
  <conditionalFormatting sqref="H10:I10">
    <cfRule type="expression" priority="31" dxfId="1" stopIfTrue="1">
      <formula>IF(OR($L$8="en juego",$L$8="hoy!"),1,0)</formula>
    </cfRule>
  </conditionalFormatting>
  <conditionalFormatting sqref="H11:I11">
    <cfRule type="expression" priority="30" dxfId="1" stopIfTrue="1">
      <formula>IF(OR($L$9="en juego",$L$9="hoy!"),1,0)</formula>
    </cfRule>
  </conditionalFormatting>
  <conditionalFormatting sqref="H10:I11">
    <cfRule type="expression" priority="29" dxfId="1" stopIfTrue="1">
      <formula>IF(OR($L$6="en juego",$L$6="hoy!"),1,0)</formula>
    </cfRule>
  </conditionalFormatting>
  <conditionalFormatting sqref="J10:K10">
    <cfRule type="expression" priority="28" dxfId="1" stopIfTrue="1">
      <formula>IF(OR($L$7="en juego",$L$7="hoy!"),1,0)</formula>
    </cfRule>
  </conditionalFormatting>
  <conditionalFormatting sqref="J9:K9">
    <cfRule type="expression" priority="27" dxfId="1" stopIfTrue="1">
      <formula>IF(OR($L$6="en juego",$L$6="hoy!"),1,0)</formula>
    </cfRule>
  </conditionalFormatting>
  <conditionalFormatting sqref="J11:K11">
    <cfRule type="expression" priority="26" dxfId="1" stopIfTrue="1">
      <formula>IF(OR($L$8="en juego",$L$8="hoy!"),1,0)</formula>
    </cfRule>
  </conditionalFormatting>
  <conditionalFormatting sqref="J11:K11">
    <cfRule type="expression" priority="25" dxfId="1" stopIfTrue="1">
      <formula>IF(OR($L$7="en juego",$L$7="hoy!"),1,0)</formula>
    </cfRule>
  </conditionalFormatting>
  <conditionalFormatting sqref="L7:M7">
    <cfRule type="expression" priority="24" dxfId="1" stopIfTrue="1">
      <formula>IF(OR($L$6="en juego",$L$6="hoy!"),1,0)</formula>
    </cfRule>
  </conditionalFormatting>
  <conditionalFormatting sqref="L9:M9">
    <cfRule type="expression" priority="23" dxfId="1" stopIfTrue="1">
      <formula>IF(OR($L$7="en juego",$L$7="hoy!"),1,0)</formula>
    </cfRule>
  </conditionalFormatting>
  <conditionalFormatting sqref="L8:M8">
    <cfRule type="expression" priority="22" dxfId="1" stopIfTrue="1">
      <formula>IF(OR($L$6="en juego",$L$6="hoy!"),1,0)</formula>
    </cfRule>
  </conditionalFormatting>
  <conditionalFormatting sqref="L9:M9">
    <cfRule type="expression" priority="21" dxfId="1" stopIfTrue="1">
      <formula>IF(OR($L$6="en juego",$L$6="hoy!"),1,0)</formula>
    </cfRule>
  </conditionalFormatting>
  <conditionalFormatting sqref="L10:M10">
    <cfRule type="expression" priority="20" dxfId="1" stopIfTrue="1">
      <formula>IF(OR($L$8="en juego",$L$8="hoy!"),1,0)</formula>
    </cfRule>
  </conditionalFormatting>
  <conditionalFormatting sqref="L11:M11">
    <cfRule type="expression" priority="19" dxfId="1" stopIfTrue="1">
      <formula>IF(OR($L$9="en juego",$L$9="hoy!"),1,0)</formula>
    </cfRule>
  </conditionalFormatting>
  <conditionalFormatting sqref="L11:M11">
    <cfRule type="expression" priority="18" dxfId="1" stopIfTrue="1">
      <formula>IF(OR($L$7="en juego",$L$7="hoy!"),1,0)</formula>
    </cfRule>
  </conditionalFormatting>
  <conditionalFormatting sqref="L10:M10">
    <cfRule type="expression" priority="17" dxfId="1" stopIfTrue="1">
      <formula>IF(OR($L$6="en juego",$L$6="hoy!"),1,0)</formula>
    </cfRule>
  </conditionalFormatting>
  <conditionalFormatting sqref="L11:M11">
    <cfRule type="expression" priority="16" dxfId="1" stopIfTrue="1">
      <formula>IF(OR($L$6="en juego",$L$6="hoy!"),1,0)</formula>
    </cfRule>
  </conditionalFormatting>
  <conditionalFormatting sqref="H8:I9">
    <cfRule type="expression" priority="15" dxfId="1" stopIfTrue="1">
      <formula>IF(OR($L$6="en juego",$L$6="hoy!"),1,0)</formula>
    </cfRule>
  </conditionalFormatting>
  <conditionalFormatting sqref="H10:I10">
    <cfRule type="expression" priority="14" dxfId="1" stopIfTrue="1">
      <formula>IF(OR($L$8="en juego",$L$8="hoy!"),1,0)</formula>
    </cfRule>
  </conditionalFormatting>
  <conditionalFormatting sqref="H11:I11">
    <cfRule type="expression" priority="13" dxfId="1" stopIfTrue="1">
      <formula>IF(OR($L$9="en juego",$L$9="hoy!"),1,0)</formula>
    </cfRule>
  </conditionalFormatting>
  <conditionalFormatting sqref="H10:I11">
    <cfRule type="expression" priority="12" dxfId="1" stopIfTrue="1">
      <formula>IF(OR($L$6="en juego",$L$6="hoy!"),1,0)</formula>
    </cfRule>
  </conditionalFormatting>
  <conditionalFormatting sqref="H10:I11">
    <cfRule type="expression" priority="11" dxfId="1" stopIfTrue="1">
      <formula>IF(OR($L$6="en juego",$L$6="hoy!"),1,0)</formula>
    </cfRule>
  </conditionalFormatting>
  <conditionalFormatting sqref="G9">
    <cfRule type="expression" priority="10" dxfId="1" stopIfTrue="1">
      <formula>IF(OR($L$7="en juego",$L$7="hoy!"),1,0)</formula>
    </cfRule>
  </conditionalFormatting>
  <conditionalFormatting sqref="G10">
    <cfRule type="expression" priority="9" dxfId="1" stopIfTrue="1">
      <formula>IF(OR($L$8="en juego",$L$8="hoy!"),1,0)</formula>
    </cfRule>
  </conditionalFormatting>
  <conditionalFormatting sqref="G11">
    <cfRule type="expression" priority="8" dxfId="1" stopIfTrue="1">
      <formula>IF(OR($L$9="en juego",$L$9="hoy!"),1,0)</formula>
    </cfRule>
  </conditionalFormatting>
  <conditionalFormatting sqref="G11">
    <cfRule type="expression" priority="7" dxfId="1" stopIfTrue="1">
      <formula>IF(OR($L$7="en juego",$L$7="hoy!"),1,0)</formula>
    </cfRule>
  </conditionalFormatting>
  <conditionalFormatting sqref="H8:I9">
    <cfRule type="expression" priority="6" dxfId="1" stopIfTrue="1">
      <formula>IF(OR($L$6="en juego",$L$6="hoy!"),1,0)</formula>
    </cfRule>
  </conditionalFormatting>
  <conditionalFormatting sqref="H10:I10">
    <cfRule type="expression" priority="5" dxfId="1" stopIfTrue="1">
      <formula>IF(OR($L$8="en juego",$L$8="hoy!"),1,0)</formula>
    </cfRule>
  </conditionalFormatting>
  <conditionalFormatting sqref="H11:I11">
    <cfRule type="expression" priority="4" dxfId="1" stopIfTrue="1">
      <formula>IF(OR($L$9="en juego",$L$9="hoy!"),1,0)</formula>
    </cfRule>
  </conditionalFormatting>
  <conditionalFormatting sqref="H10:I11">
    <cfRule type="expression" priority="3" dxfId="1" stopIfTrue="1">
      <formula>IF(OR($L$6="en juego",$L$6="hoy!"),1,0)</formula>
    </cfRule>
  </conditionalFormatting>
  <conditionalFormatting sqref="H10:I11">
    <cfRule type="expression" priority="2" dxfId="1" stopIfTrue="1">
      <formula>IF(OR($L$6="en juego",$L$6="hoy!"),1,0)</formula>
    </cfRule>
  </conditionalFormatting>
  <conditionalFormatting sqref="H10:I11">
    <cfRule type="expression" priority="1" dxfId="1" stopIfTrue="1">
      <formula>IF(OR($L$6="en juego",$L$6="hoy!"),1,0)</formula>
    </cfRule>
  </conditionalFormatting>
  <dataValidations count="1">
    <dataValidation type="whole" allowBlank="1" showErrorMessage="1" errorTitle="Dato no válido" error="Ingrese sólo un número entero&#10;entre 0 y 99." sqref="C6:C11 E6:E11">
      <formula1>0</formula1>
      <formula2>99</formula2>
    </dataValidation>
  </dataValidations>
  <hyperlinks>
    <hyperlink ref="Q28:R28" location="Menu!A1" display="Menu Principal"/>
  </hyperlinks>
  <printOptions/>
  <pageMargins left="0.7480314960629921" right="0.7480314960629921" top="0.984251968503937" bottom="0.984251968503937" header="0" footer="0"/>
  <pageSetup horizontalDpi="300" verticalDpi="300" orientation="landscape" paperSize="9" r:id="rId2"/>
  <ignoredErrors>
    <ignoredError sqref="F7" formula="1"/>
  </ignoredError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F3" sqref="F3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337" t="s">
        <v>29</v>
      </c>
      <c r="B2" s="337"/>
      <c r="C2" s="337"/>
      <c r="D2" s="337"/>
      <c r="E2" s="337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6:33" ht="12.75">
      <c r="F3" t="s">
        <v>53</v>
      </c>
      <c r="G3" t="s">
        <v>5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N3" t="s">
        <v>5</v>
      </c>
      <c r="O3" t="s">
        <v>7</v>
      </c>
      <c r="P3" t="s">
        <v>8</v>
      </c>
      <c r="Q3" t="s">
        <v>9</v>
      </c>
      <c r="R3" t="s">
        <v>10</v>
      </c>
      <c r="S3" t="s">
        <v>11</v>
      </c>
      <c r="U3" t="s">
        <v>5</v>
      </c>
      <c r="V3" t="s">
        <v>7</v>
      </c>
      <c r="W3" t="s">
        <v>8</v>
      </c>
      <c r="X3" t="s">
        <v>9</v>
      </c>
      <c r="Y3" t="s">
        <v>10</v>
      </c>
      <c r="Z3" t="s">
        <v>11</v>
      </c>
      <c r="AB3" t="s">
        <v>5</v>
      </c>
      <c r="AC3" t="s">
        <v>7</v>
      </c>
      <c r="AD3" t="s">
        <v>8</v>
      </c>
      <c r="AE3" t="s">
        <v>9</v>
      </c>
      <c r="AF3" t="s">
        <v>10</v>
      </c>
      <c r="AG3" t="s">
        <v>11</v>
      </c>
    </row>
    <row r="4" spans="1:33" ht="12.75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aca="true" t="shared" si="0" ref="G4:G9">IF(AND(F4=0,OR($A4=$G$2,$E4=$G$2)),1,0)</f>
        <v>#REF!</v>
      </c>
      <c r="H4" t="e">
        <f aca="true" t="shared" si="1" ref="H4:H9">IF(AND(F4=0,OR(AND($A4=$G$2,$B4&gt;$D4),AND($E4=$G$2,$D4&gt;$B4))),1,0)</f>
        <v>#REF!</v>
      </c>
      <c r="I4" t="e">
        <f aca="true" t="shared" si="2" ref="I4:I9">IF(AND(F4=0,G4=1,$B4=$D4),1,0)</f>
        <v>#REF!</v>
      </c>
      <c r="J4" t="e">
        <f aca="true" t="shared" si="3" ref="J4:J9">IF(AND(F4=0,OR(AND($A4=$G$2,$B4&lt;$D4),AND($E4=$G$2,$D4&lt;$B4))),1,0)</f>
        <v>#REF!</v>
      </c>
      <c r="K4" t="e">
        <f aca="true" t="shared" si="4" ref="K4:K9">IF(F4&gt;0,0,IF($A4=$G$2,$B4,IF($E4=$G$2,$D4,0)))</f>
        <v>#REF!</v>
      </c>
      <c r="L4" t="e">
        <f aca="true" t="shared" si="5" ref="L4:L9">IF(F4&gt;0,0,IF($A4=$G$2,$D4,IF($E4=$G$2,$B4,0)))</f>
        <v>#REF!</v>
      </c>
      <c r="N4" t="e">
        <f aca="true" t="shared" si="6" ref="N4:N9">IF(AND(F4=0,OR($A4=$N$2,$E4=$N$2)),1,0)</f>
        <v>#REF!</v>
      </c>
      <c r="O4" t="e">
        <f aca="true" t="shared" si="7" ref="O4:O9">IF(AND(F4=0,OR(AND($A4=$N$2,$B4&gt;$D4),AND($E4=$N$2,$D4&gt;$B4))),1,0)</f>
        <v>#REF!</v>
      </c>
      <c r="P4" t="e">
        <f aca="true" t="shared" si="8" ref="P4:P9">IF(AND(F4=0,N4=1,$B4=$D4),1,0)</f>
        <v>#REF!</v>
      </c>
      <c r="Q4" t="e">
        <f aca="true" t="shared" si="9" ref="Q4:Q9">IF(AND(F4=0,OR(AND($A4=$N$2,$B4&lt;$D4),AND($E4=$N$2,$D4&lt;$B4))),1,0)</f>
        <v>#REF!</v>
      </c>
      <c r="R4" t="e">
        <f aca="true" t="shared" si="10" ref="R4:R9">IF(F4&gt;0,0,IF($A4=$N$2,$B4,IF($E4=$N$2,$D4,0)))</f>
        <v>#REF!</v>
      </c>
      <c r="S4" t="e">
        <f aca="true" t="shared" si="11" ref="S4:S9">IF(F4&gt;0,0,IF($A4=$N$2,$D4,IF($E4=$N$2,$B4,0)))</f>
        <v>#REF!</v>
      </c>
      <c r="U4" t="e">
        <f aca="true" t="shared" si="12" ref="U4:U9">IF(AND(F4=0,OR($A4=$U$2,$E4=$U$2)),1,0)</f>
        <v>#REF!</v>
      </c>
      <c r="V4" t="e">
        <f aca="true" t="shared" si="13" ref="V4:V9">IF(AND(F4=0,OR(AND($A4=$U$2,$B4&gt;$D4),AND($E4=$U$2,$D4&gt;$B4))),1,0)</f>
        <v>#REF!</v>
      </c>
      <c r="W4" t="e">
        <f aca="true" t="shared" si="14" ref="W4:W9">IF(AND(F4=0,U4=1,$B4=$D4),1,0)</f>
        <v>#REF!</v>
      </c>
      <c r="X4" t="e">
        <f aca="true" t="shared" si="15" ref="X4:X9">IF(AND(F4=0,OR(AND($A4=$U$2,$B4&lt;$D4),AND($E4=$U$2,$D4&lt;$B4))),1,0)</f>
        <v>#REF!</v>
      </c>
      <c r="Y4" t="e">
        <f aca="true" t="shared" si="16" ref="Y4:Y9">IF(F4&gt;0,0,IF($A4=$U$2,$B4,IF($E4=$U$2,$D4,0)))</f>
        <v>#REF!</v>
      </c>
      <c r="Z4" t="e">
        <f aca="true" t="shared" si="17" ref="Z4:Z9">IF(F4&gt;0,0,IF($A4=$U$2,$D4,IF($E4=$U$2,$B4,0)))</f>
        <v>#REF!</v>
      </c>
      <c r="AB4" t="e">
        <f aca="true" t="shared" si="18" ref="AB4:AB9">IF(AND(F4=0,OR($A4=$AB$2,$E4=$AB$2)),1,0)</f>
        <v>#REF!</v>
      </c>
      <c r="AC4" t="e">
        <f aca="true" t="shared" si="19" ref="AC4:AC9">IF(AND(F4=0,OR(AND($A4=$AB$2,$B4&gt;$D4),AND($E4=$AB$2,$D4&gt;$B4))),1,0)</f>
        <v>#REF!</v>
      </c>
      <c r="AD4" t="e">
        <f aca="true" t="shared" si="20" ref="AD4:AD9">IF(AND(F4=0,AB4=1,$B4=$D4),1,0)</f>
        <v>#REF!</v>
      </c>
      <c r="AE4" t="e">
        <f aca="true" t="shared" si="21" ref="AE4:AE9">IF(AND(F4=0,OR(AND($A4=$AB$2,$B4&lt;$D4),AND($E4=$AB$2,$D4&lt;$B4))),1,0)</f>
        <v>#REF!</v>
      </c>
      <c r="AF4" t="e">
        <f aca="true" t="shared" si="22" ref="AF4:AF9">IF(F4&gt;0,0,IF($A4=$AB$2,$B4,IF($E4=$AB$2,$D4,0)))</f>
        <v>#REF!</v>
      </c>
      <c r="AG4" t="e">
        <f aca="true" t="shared" si="23" ref="AG4:AG9">IF(F4&gt;0,0,IF($A4=$AB$2,$D4,IF($E4=$AB$2,$B4,0)))</f>
        <v>#REF!</v>
      </c>
    </row>
    <row r="5" spans="1:33" ht="12.75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3" ht="12.75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3" ht="12.75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3" ht="12.75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3" ht="12.75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7:34" ht="12.75">
      <c r="G10" t="e">
        <f aca="true" t="shared" si="24" ref="G10:L10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</f>
        <v>#REF!</v>
      </c>
      <c r="N10" t="e">
        <f aca="true" t="shared" si="25" ref="N10:S10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</f>
        <v>#REF!</v>
      </c>
      <c r="U10" t="e">
        <f aca="true" t="shared" si="26" ref="U10:Z10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</f>
        <v>#REF!</v>
      </c>
      <c r="AB10" t="e">
        <f aca="true" t="shared" si="27" ref="AB10:AG10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</f>
        <v>#REF!</v>
      </c>
    </row>
    <row r="14" ht="12.75">
      <c r="F14" t="s">
        <v>27</v>
      </c>
    </row>
    <row r="15" spans="7:35" ht="12.75">
      <c r="G15" t="s">
        <v>5</v>
      </c>
      <c r="H15" t="s">
        <v>7</v>
      </c>
      <c r="I15" t="s">
        <v>8</v>
      </c>
      <c r="J15" t="s">
        <v>9</v>
      </c>
      <c r="K15" t="s">
        <v>10</v>
      </c>
      <c r="L15" t="s">
        <v>11</v>
      </c>
      <c r="M15" t="s">
        <v>6</v>
      </c>
      <c r="O15" t="s">
        <v>12</v>
      </c>
      <c r="S15" t="s">
        <v>13</v>
      </c>
      <c r="W15" t="s">
        <v>14</v>
      </c>
      <c r="AA15" t="s">
        <v>15</v>
      </c>
      <c r="AE15" t="s">
        <v>16</v>
      </c>
      <c r="AI15" t="s">
        <v>17</v>
      </c>
    </row>
    <row r="16" spans="6:36" ht="12.75">
      <c r="F16" t="e">
        <f>G2</f>
        <v>#REF!</v>
      </c>
      <c r="G16" t="e">
        <f>G10</f>
        <v>#REF!</v>
      </c>
      <c r="H16" t="e">
        <f aca="true" t="shared" si="28" ref="H16:M16">H10</f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6" ht="12.75">
      <c r="F17" t="e">
        <f>N2</f>
        <v>#REF!</v>
      </c>
      <c r="G17" t="e">
        <f aca="true" t="shared" si="29" ref="G17:M17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6" ht="12.75">
      <c r="F18" t="e">
        <f>U2</f>
        <v>#REF!</v>
      </c>
      <c r="G18" t="e">
        <f aca="true" t="shared" si="30" ref="G18:M18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6" ht="12.75">
      <c r="F19" t="e">
        <f>AB2</f>
        <v>#REF!</v>
      </c>
      <c r="G19" t="e">
        <f aca="true" t="shared" si="31" ref="G19:M19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ht="12.75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ht="12.75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ht="12.75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ht="12.75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ht="12.75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ht="12.75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ht="12.75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ht="12.75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ht="12.75">
      <c r="F51" t="s">
        <v>28</v>
      </c>
    </row>
    <row r="52" spans="6:13" ht="12.75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ht="12.75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ht="12.75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ht="12.75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69"/>
  <sheetViews>
    <sheetView showGridLines="0" showRowColHeaders="0" showOutlineSymbols="0" zoomScalePageLayoutView="0" workbookViewId="0" topLeftCell="A1">
      <selection activeCell="S19" sqref="S19"/>
    </sheetView>
  </sheetViews>
  <sheetFormatPr defaultColWidth="11.421875" defaultRowHeight="12.75"/>
  <cols>
    <col min="1" max="1" width="2.7109375" style="4" customWidth="1"/>
    <col min="2" max="2" width="14.28125" style="4" customWidth="1"/>
    <col min="3" max="3" width="3.28125" style="4" customWidth="1"/>
    <col min="4" max="4" width="1.7109375" style="4" customWidth="1"/>
    <col min="5" max="5" width="3.421875" style="4" customWidth="1"/>
    <col min="6" max="6" width="14.28125" style="4" customWidth="1"/>
    <col min="7" max="7" width="14.8515625" style="4" customWidth="1"/>
    <col min="8" max="12" width="3.7109375" style="4" customWidth="1"/>
    <col min="13" max="14" width="3.8515625" style="4" customWidth="1"/>
    <col min="15" max="15" width="4.7109375" style="4" customWidth="1"/>
    <col min="16" max="16" width="5.7109375" style="4" customWidth="1"/>
    <col min="17" max="18" width="7.7109375" style="4" customWidth="1"/>
    <col min="19" max="19" width="5.7109375" style="4" customWidth="1"/>
    <col min="20" max="20" width="7.7109375" style="4" customWidth="1"/>
    <col min="21" max="16384" width="11.421875" style="4" customWidth="1"/>
  </cols>
  <sheetData>
    <row r="1" spans="1:32" s="9" customFormat="1" ht="34.5" customHeight="1">
      <c r="A1" s="282" t="s">
        <v>93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75"/>
      <c r="U1" s="76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</row>
    <row r="2" spans="1:32" s="9" customFormat="1" ht="34.5" customHeight="1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77"/>
      <c r="U2" s="76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</row>
    <row r="3" spans="7:32" ht="21" customHeight="1">
      <c r="G3" s="10"/>
      <c r="L3" s="11"/>
      <c r="M3" s="12"/>
      <c r="R3" s="10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</row>
    <row r="4" spans="2:32" ht="12.75">
      <c r="B4" s="284" t="s">
        <v>3</v>
      </c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P4" s="293" t="s">
        <v>68</v>
      </c>
      <c r="Q4" s="294"/>
      <c r="R4" s="294"/>
      <c r="S4" s="294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</row>
    <row r="5" spans="2:32" ht="12.75">
      <c r="B5" s="222" t="s">
        <v>83</v>
      </c>
      <c r="C5" s="13"/>
      <c r="D5" s="13"/>
      <c r="E5" s="13"/>
      <c r="F5" s="222" t="s">
        <v>83</v>
      </c>
      <c r="G5" s="141" t="s">
        <v>73</v>
      </c>
      <c r="H5" s="290" t="s">
        <v>18</v>
      </c>
      <c r="I5" s="290"/>
      <c r="J5" s="286" t="s">
        <v>50</v>
      </c>
      <c r="K5" s="286"/>
      <c r="L5" s="286" t="s">
        <v>59</v>
      </c>
      <c r="M5" s="286"/>
      <c r="P5" s="294"/>
      <c r="Q5" s="294"/>
      <c r="R5" s="294"/>
      <c r="S5" s="294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</row>
    <row r="6" spans="1:32" ht="14.25" customHeight="1">
      <c r="A6" s="69">
        <f aca="true" t="shared" si="0" ref="A6:A11">IF(OR(L6="finalizado",L6="en juego",L6="hoy!"),"Ø","")</f>
      </c>
      <c r="B6" s="146" t="str">
        <f>IF(Q7&lt;&gt;"",Q7,"")</f>
        <v>Pablo Rocha</v>
      </c>
      <c r="C6" s="144">
        <v>3</v>
      </c>
      <c r="D6" s="145" t="s">
        <v>4</v>
      </c>
      <c r="E6" s="144">
        <v>1</v>
      </c>
      <c r="F6" s="147" t="str">
        <f>IF(Q9&lt;&gt;"",Q9,"")</f>
        <v>Fco. Javier Baez</v>
      </c>
      <c r="G6" s="270" t="s">
        <v>92</v>
      </c>
      <c r="H6" s="285">
        <v>39922</v>
      </c>
      <c r="I6" s="285"/>
      <c r="J6" s="281">
        <v>0.4583333333333333</v>
      </c>
      <c r="K6" s="281"/>
      <c r="L6" s="287">
        <v>2</v>
      </c>
      <c r="M6" s="287"/>
      <c r="O6" s="13"/>
      <c r="R6" s="10"/>
      <c r="S6" s="13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</row>
    <row r="7" spans="1:32" ht="14.25" customHeight="1">
      <c r="A7" s="69">
        <f t="shared" si="0"/>
      </c>
      <c r="B7" s="146" t="str">
        <f>IF(Q11&lt;&gt;"",Q11,"")</f>
        <v>Javier Bacallado</v>
      </c>
      <c r="C7" s="144">
        <v>3</v>
      </c>
      <c r="D7" s="145" t="s">
        <v>4</v>
      </c>
      <c r="E7" s="144">
        <v>1</v>
      </c>
      <c r="F7" s="147" t="str">
        <f>IF(Q13&lt;&gt;"",Q13,"")</f>
        <v>Ramón Barreto</v>
      </c>
      <c r="G7" s="270" t="s">
        <v>92</v>
      </c>
      <c r="H7" s="285">
        <v>39922</v>
      </c>
      <c r="I7" s="285"/>
      <c r="J7" s="281">
        <v>0.47222222222222227</v>
      </c>
      <c r="K7" s="281"/>
      <c r="L7" s="287">
        <v>2</v>
      </c>
      <c r="M7" s="287"/>
      <c r="N7" s="14"/>
      <c r="O7" s="64"/>
      <c r="P7" s="79"/>
      <c r="Q7" s="292" t="s">
        <v>97</v>
      </c>
      <c r="R7" s="292"/>
      <c r="S7" s="79"/>
      <c r="U7" s="85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</row>
    <row r="8" spans="1:32" ht="14.25" customHeight="1">
      <c r="A8" s="69">
        <f t="shared" si="0"/>
      </c>
      <c r="B8" s="146" t="str">
        <f>IF(Q13&lt;&gt;"",Q13,"")</f>
        <v>Ramón Barreto</v>
      </c>
      <c r="C8" s="144">
        <v>0</v>
      </c>
      <c r="D8" s="145" t="s">
        <v>4</v>
      </c>
      <c r="E8" s="144">
        <v>3</v>
      </c>
      <c r="F8" s="147" t="str">
        <f>IF(Q9&lt;&gt;"",Q9,"")</f>
        <v>Fco. Javier Baez</v>
      </c>
      <c r="G8" s="270" t="s">
        <v>92</v>
      </c>
      <c r="H8" s="285">
        <v>39922</v>
      </c>
      <c r="I8" s="285"/>
      <c r="J8" s="281">
        <v>0.4861111111111111</v>
      </c>
      <c r="K8" s="281"/>
      <c r="L8" s="287">
        <v>2</v>
      </c>
      <c r="M8" s="287"/>
      <c r="N8" s="15"/>
      <c r="O8" s="65"/>
      <c r="P8" s="80"/>
      <c r="Q8" s="271"/>
      <c r="R8" s="272"/>
      <c r="S8" s="81"/>
      <c r="U8" s="85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</row>
    <row r="9" spans="1:32" ht="14.25" customHeight="1">
      <c r="A9" s="69">
        <f t="shared" si="0"/>
      </c>
      <c r="B9" s="146" t="str">
        <f>IF(Q7&lt;&gt;"",Q7,"")</f>
        <v>Pablo Rocha</v>
      </c>
      <c r="C9" s="144">
        <v>3</v>
      </c>
      <c r="D9" s="145" t="s">
        <v>4</v>
      </c>
      <c r="E9" s="144">
        <v>0</v>
      </c>
      <c r="F9" s="147" t="str">
        <f>IF(Q11&lt;&gt;"",Q11,"")</f>
        <v>Javier Bacallado</v>
      </c>
      <c r="G9" s="270" t="s">
        <v>92</v>
      </c>
      <c r="H9" s="285">
        <v>39922</v>
      </c>
      <c r="I9" s="285"/>
      <c r="J9" s="281">
        <v>0.5</v>
      </c>
      <c r="K9" s="281"/>
      <c r="L9" s="287">
        <v>2</v>
      </c>
      <c r="M9" s="287"/>
      <c r="O9" s="13"/>
      <c r="P9" s="79"/>
      <c r="Q9" s="292" t="s">
        <v>91</v>
      </c>
      <c r="R9" s="292"/>
      <c r="S9" s="79"/>
      <c r="U9" s="85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</row>
    <row r="10" spans="1:32" ht="14.25" customHeight="1">
      <c r="A10" s="69">
        <f t="shared" si="0"/>
      </c>
      <c r="B10" s="146" t="str">
        <f>IF(Q9&lt;&gt;"",Q9,"")</f>
        <v>Fco. Javier Baez</v>
      </c>
      <c r="C10" s="144">
        <v>3</v>
      </c>
      <c r="D10" s="145" t="s">
        <v>4</v>
      </c>
      <c r="E10" s="144">
        <v>1</v>
      </c>
      <c r="F10" s="147" t="str">
        <f>IF(Q11&lt;&gt;"",Q11,"")</f>
        <v>Javier Bacallado</v>
      </c>
      <c r="G10" s="270" t="s">
        <v>92</v>
      </c>
      <c r="H10" s="285">
        <v>39922</v>
      </c>
      <c r="I10" s="285"/>
      <c r="J10" s="281">
        <v>0.513888888888889</v>
      </c>
      <c r="K10" s="281"/>
      <c r="L10" s="287">
        <v>2</v>
      </c>
      <c r="M10" s="287"/>
      <c r="O10" s="13"/>
      <c r="P10" s="80"/>
      <c r="Q10" s="271"/>
      <c r="R10" s="272"/>
      <c r="S10" s="81"/>
      <c r="U10" s="85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</row>
    <row r="11" spans="1:32" ht="14.25" customHeight="1">
      <c r="A11" s="69">
        <f t="shared" si="0"/>
      </c>
      <c r="B11" s="146" t="str">
        <f>IF(Q13&lt;&gt;"",Q13,"")</f>
        <v>Ramón Barreto</v>
      </c>
      <c r="C11" s="144">
        <v>0</v>
      </c>
      <c r="D11" s="145" t="s">
        <v>4</v>
      </c>
      <c r="E11" s="144">
        <v>3</v>
      </c>
      <c r="F11" s="147" t="str">
        <f>IF(Q7&lt;&gt;"",Q7,"")</f>
        <v>Pablo Rocha</v>
      </c>
      <c r="G11" s="270" t="s">
        <v>92</v>
      </c>
      <c r="H11" s="285">
        <v>39922</v>
      </c>
      <c r="I11" s="285"/>
      <c r="J11" s="281">
        <v>0.5277777777777778</v>
      </c>
      <c r="K11" s="281"/>
      <c r="L11" s="287">
        <v>2</v>
      </c>
      <c r="M11" s="287"/>
      <c r="O11" s="13"/>
      <c r="P11" s="79"/>
      <c r="Q11" s="292" t="s">
        <v>76</v>
      </c>
      <c r="R11" s="292"/>
      <c r="S11" s="79"/>
      <c r="U11" s="85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</row>
    <row r="12" spans="1:32" ht="14.25" customHeight="1">
      <c r="A12" s="13"/>
      <c r="B12" s="16"/>
      <c r="C12" s="17"/>
      <c r="D12" s="18"/>
      <c r="E12" s="17"/>
      <c r="F12" s="13"/>
      <c r="G12" s="19"/>
      <c r="H12" s="18"/>
      <c r="I12" s="20"/>
      <c r="J12" s="11"/>
      <c r="K12" s="21"/>
      <c r="L12" s="22"/>
      <c r="M12" s="22"/>
      <c r="O12" s="13"/>
      <c r="P12" s="80"/>
      <c r="Q12" s="271"/>
      <c r="R12" s="272"/>
      <c r="S12" s="81"/>
      <c r="U12" s="85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</row>
    <row r="13" spans="2:32" ht="14.25" customHeight="1">
      <c r="B13" s="16"/>
      <c r="C13" s="17"/>
      <c r="D13" s="18"/>
      <c r="E13" s="17"/>
      <c r="F13" s="13"/>
      <c r="G13" s="19"/>
      <c r="H13" s="18"/>
      <c r="I13" s="18"/>
      <c r="J13" s="11"/>
      <c r="K13" s="23"/>
      <c r="L13" s="22"/>
      <c r="M13" s="22"/>
      <c r="O13" s="13"/>
      <c r="P13" s="79"/>
      <c r="Q13" s="292" t="s">
        <v>98</v>
      </c>
      <c r="R13" s="292"/>
      <c r="S13" s="79"/>
      <c r="U13" s="85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</row>
    <row r="14" spans="2:32" ht="13.5" customHeight="1">
      <c r="B14" s="16"/>
      <c r="C14" s="17"/>
      <c r="D14" s="18"/>
      <c r="E14" s="17"/>
      <c r="F14" s="13"/>
      <c r="G14" s="19"/>
      <c r="H14" s="18"/>
      <c r="I14" s="18"/>
      <c r="J14" s="11"/>
      <c r="K14" s="23"/>
      <c r="L14" s="22"/>
      <c r="M14" s="22"/>
      <c r="O14" s="66"/>
      <c r="Q14" s="52"/>
      <c r="R14" s="53"/>
      <c r="S14" s="13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</row>
    <row r="15" spans="7:32" ht="12.75">
      <c r="G15" s="284" t="s">
        <v>19</v>
      </c>
      <c r="H15" s="284"/>
      <c r="I15" s="284"/>
      <c r="J15" s="284"/>
      <c r="K15" s="284"/>
      <c r="L15" s="284"/>
      <c r="M15" s="284"/>
      <c r="N15" s="284"/>
      <c r="O15" s="284"/>
      <c r="R15" s="10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</row>
    <row r="16" spans="7:32" ht="12.75">
      <c r="G16" s="34"/>
      <c r="H16" s="82" t="s">
        <v>20</v>
      </c>
      <c r="I16" s="82" t="s">
        <v>21</v>
      </c>
      <c r="J16" s="82" t="s">
        <v>22</v>
      </c>
      <c r="K16" s="82" t="s">
        <v>23</v>
      </c>
      <c r="L16" s="82" t="s">
        <v>57</v>
      </c>
      <c r="M16" s="82" t="s">
        <v>58</v>
      </c>
      <c r="N16" s="82" t="s">
        <v>24</v>
      </c>
      <c r="O16" s="82" t="s">
        <v>25</v>
      </c>
      <c r="R16" s="10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</row>
    <row r="17" spans="6:32" ht="12.75">
      <c r="F17" s="36" t="s">
        <v>30</v>
      </c>
      <c r="G17" s="273" t="str">
        <f>calculoB!F52</f>
        <v>Pablo Rocha</v>
      </c>
      <c r="H17" s="274">
        <f>calculoB!G52</f>
        <v>3</v>
      </c>
      <c r="I17" s="274">
        <f>calculoB!H52</f>
        <v>3</v>
      </c>
      <c r="J17" s="274">
        <f>calculoB!I52</f>
        <v>0</v>
      </c>
      <c r="K17" s="274">
        <f>calculoB!J52</f>
        <v>0</v>
      </c>
      <c r="L17" s="274">
        <f>calculoB!K52</f>
        <v>9</v>
      </c>
      <c r="M17" s="274">
        <f>calculoB!L52</f>
        <v>1</v>
      </c>
      <c r="N17" s="274">
        <f>L17-M17</f>
        <v>8</v>
      </c>
      <c r="O17" s="274">
        <f>calculoB!M52</f>
        <v>9</v>
      </c>
      <c r="P17" s="26"/>
      <c r="Q17" s="24"/>
      <c r="R17" s="25"/>
      <c r="S17" s="24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</row>
    <row r="18" spans="6:32" ht="12.75">
      <c r="F18" s="36" t="s">
        <v>30</v>
      </c>
      <c r="G18" s="273" t="str">
        <f>calculoB!F53</f>
        <v>Fco. Javier Baez</v>
      </c>
      <c r="H18" s="274">
        <f>calculoB!G53</f>
        <v>3</v>
      </c>
      <c r="I18" s="274">
        <f>calculoB!H53</f>
        <v>2</v>
      </c>
      <c r="J18" s="274">
        <f>calculoB!I53</f>
        <v>0</v>
      </c>
      <c r="K18" s="274">
        <f>calculoB!J53</f>
        <v>1</v>
      </c>
      <c r="L18" s="274">
        <f>calculoB!K53</f>
        <v>7</v>
      </c>
      <c r="M18" s="274">
        <f>calculoB!L53</f>
        <v>4</v>
      </c>
      <c r="N18" s="274">
        <f>L18-M18</f>
        <v>3</v>
      </c>
      <c r="O18" s="274">
        <f>calculoB!M53</f>
        <v>6</v>
      </c>
      <c r="P18" s="26"/>
      <c r="Q18" s="24"/>
      <c r="R18" s="25"/>
      <c r="S18" s="24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</row>
    <row r="19" spans="6:32" ht="12.75">
      <c r="F19" s="24"/>
      <c r="G19" s="275" t="str">
        <f>calculoB!F54</f>
        <v>Javier Bacallado</v>
      </c>
      <c r="H19" s="274">
        <f>calculoB!G54</f>
        <v>3</v>
      </c>
      <c r="I19" s="274">
        <f>calculoB!H54</f>
        <v>1</v>
      </c>
      <c r="J19" s="274">
        <f>calculoB!I54</f>
        <v>0</v>
      </c>
      <c r="K19" s="274">
        <f>calculoB!J54</f>
        <v>2</v>
      </c>
      <c r="L19" s="274">
        <f>calculoB!K54</f>
        <v>4</v>
      </c>
      <c r="M19" s="274">
        <f>calculoB!L54</f>
        <v>7</v>
      </c>
      <c r="N19" s="274">
        <f>L19-M19</f>
        <v>-3</v>
      </c>
      <c r="O19" s="274">
        <f>calculoB!M54</f>
        <v>3</v>
      </c>
      <c r="P19" s="27"/>
      <c r="Q19" s="24"/>
      <c r="R19" s="25"/>
      <c r="S19" s="24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</row>
    <row r="20" spans="6:32" ht="12.75">
      <c r="F20" s="24"/>
      <c r="G20" s="275" t="str">
        <f>calculoB!F55</f>
        <v>Ramón Barreto</v>
      </c>
      <c r="H20" s="274">
        <f>calculoB!G55</f>
        <v>3</v>
      </c>
      <c r="I20" s="274">
        <f>calculoB!H55</f>
        <v>0</v>
      </c>
      <c r="J20" s="274">
        <f>calculoB!I55</f>
        <v>0</v>
      </c>
      <c r="K20" s="274">
        <f>calculoB!J55</f>
        <v>3</v>
      </c>
      <c r="L20" s="274">
        <f>calculoB!K55</f>
        <v>1</v>
      </c>
      <c r="M20" s="274">
        <f>calculoB!L55</f>
        <v>9</v>
      </c>
      <c r="N20" s="274">
        <f>L20-M20</f>
        <v>-8</v>
      </c>
      <c r="O20" s="274">
        <f>calculoB!M55</f>
        <v>0</v>
      </c>
      <c r="P20" s="27"/>
      <c r="Q20" s="27"/>
      <c r="R20" s="28"/>
      <c r="S20" s="27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</row>
    <row r="21" spans="14:32" ht="12.75">
      <c r="N21" s="29"/>
      <c r="O21" s="29"/>
      <c r="P21" s="29"/>
      <c r="Q21" s="29"/>
      <c r="R21" s="30"/>
      <c r="S21" s="29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</row>
    <row r="22" spans="14:32" ht="11.25" customHeight="1">
      <c r="N22" s="29"/>
      <c r="O22" s="29"/>
      <c r="P22" s="29"/>
      <c r="Q22" s="29"/>
      <c r="R22" s="30"/>
      <c r="S22" s="29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</row>
    <row r="23" spans="14:32" ht="9" customHeight="1">
      <c r="N23" s="29"/>
      <c r="O23" s="29"/>
      <c r="P23" s="29"/>
      <c r="R23" s="31"/>
      <c r="S23" s="29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</row>
    <row r="24" spans="2:32" ht="13.5">
      <c r="B24" s="33"/>
      <c r="C24" s="37"/>
      <c r="N24" s="83"/>
      <c r="O24" s="83"/>
      <c r="P24" s="86" t="s">
        <v>26</v>
      </c>
      <c r="Q24" s="87">
        <f ca="1">TODAY()</f>
        <v>42412</v>
      </c>
      <c r="R24" s="88">
        <f ca="1">NOW()</f>
        <v>42412.64343761574</v>
      </c>
      <c r="S24" s="32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</row>
    <row r="25" spans="14:32" ht="12.75" hidden="1">
      <c r="N25" s="85"/>
      <c r="O25" s="85"/>
      <c r="P25" s="85"/>
      <c r="Q25" s="85">
        <f>HOUR(R24)</f>
        <v>15</v>
      </c>
      <c r="R25" s="85">
        <f>MINUTE(R24)</f>
        <v>26</v>
      </c>
      <c r="S25" s="32"/>
      <c r="T25" s="5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</row>
    <row r="26" spans="14:32" ht="12.75" hidden="1">
      <c r="N26" s="85"/>
      <c r="O26" s="85"/>
      <c r="P26" s="85"/>
      <c r="Q26" s="85"/>
      <c r="R26" s="91">
        <f>TIME(Q25,R25,0)</f>
        <v>0.6430555555555556</v>
      </c>
      <c r="S26" s="32"/>
      <c r="T26" s="5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</row>
    <row r="27" spans="14:32" ht="12.75">
      <c r="N27" s="85"/>
      <c r="O27" s="85"/>
      <c r="P27" s="85"/>
      <c r="Q27" s="85"/>
      <c r="R27" s="85"/>
      <c r="S27" s="32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</row>
    <row r="28" spans="14:32" ht="12.75">
      <c r="N28" s="85"/>
      <c r="O28" s="85"/>
      <c r="P28" s="85"/>
      <c r="Q28" s="291" t="s">
        <v>49</v>
      </c>
      <c r="R28" s="291"/>
      <c r="S28" s="32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</row>
    <row r="29" spans="14:32" ht="12.75">
      <c r="N29" s="29"/>
      <c r="O29" s="29"/>
      <c r="P29" s="29"/>
      <c r="Q29" s="32"/>
      <c r="R29" s="32"/>
      <c r="S29" s="32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</row>
    <row r="30" spans="22:32" ht="12.75"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</row>
    <row r="31" spans="22:32" ht="12.75"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</row>
    <row r="32" spans="22:32" ht="12.75"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</row>
    <row r="33" spans="22:32" ht="12.75"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</row>
    <row r="34" spans="1:32" ht="12.75">
      <c r="A34" s="221"/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</row>
    <row r="35" spans="1:32" ht="12.75">
      <c r="A35" s="221"/>
      <c r="B35" s="221"/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</row>
    <row r="36" spans="1:32" ht="12.75">
      <c r="A36" s="221"/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</row>
    <row r="37" spans="1:32" ht="12.75">
      <c r="A37" s="221"/>
      <c r="B37" s="221"/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</row>
    <row r="38" spans="1:32" ht="12.75">
      <c r="A38" s="221"/>
      <c r="B38" s="221"/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</row>
    <row r="39" spans="1:32" ht="12.75">
      <c r="A39" s="221"/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</row>
    <row r="40" spans="1:32" ht="12.75">
      <c r="A40" s="221"/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</row>
    <row r="41" spans="1:32" ht="12.75">
      <c r="A41" s="221"/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</row>
    <row r="42" spans="1:32" ht="12.75">
      <c r="A42" s="221"/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</row>
    <row r="43" spans="1:32" ht="12.75">
      <c r="A43" s="221"/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</row>
    <row r="44" spans="1:32" ht="12.75">
      <c r="A44" s="221"/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</row>
    <row r="45" spans="1:32" ht="12.75">
      <c r="A45" s="221"/>
      <c r="B45" s="221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</row>
    <row r="46" spans="1:32" ht="12.75">
      <c r="A46" s="221"/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</row>
    <row r="47" spans="1:32" ht="12.75">
      <c r="A47" s="221"/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</row>
    <row r="48" spans="1:32" ht="12.75">
      <c r="A48" s="221"/>
      <c r="B48" s="221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</row>
    <row r="49" spans="1:32" ht="12.75">
      <c r="A49" s="221"/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</row>
    <row r="50" spans="1:32" ht="12.75">
      <c r="A50" s="221"/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</row>
    <row r="51" spans="1:32" ht="12.75">
      <c r="A51" s="221"/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</row>
    <row r="52" spans="1:32" ht="12.75">
      <c r="A52" s="221"/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</row>
    <row r="53" spans="1:32" ht="12.75">
      <c r="A53" s="221"/>
      <c r="B53" s="221"/>
      <c r="C53" s="221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221"/>
    </row>
    <row r="54" spans="1:32" ht="12.75">
      <c r="A54" s="221"/>
      <c r="B54" s="221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</row>
    <row r="55" spans="1:32" ht="12.75">
      <c r="A55" s="221"/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221"/>
    </row>
    <row r="56" spans="1:32" ht="12.75">
      <c r="A56" s="221"/>
      <c r="B56" s="221"/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21"/>
      <c r="AB56" s="221"/>
      <c r="AC56" s="221"/>
      <c r="AD56" s="221"/>
      <c r="AE56" s="221"/>
      <c r="AF56" s="221"/>
    </row>
    <row r="57" spans="1:32" ht="12.75">
      <c r="A57" s="221"/>
      <c r="B57" s="221"/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21"/>
      <c r="Y57" s="221"/>
      <c r="Z57" s="221"/>
      <c r="AA57" s="221"/>
      <c r="AB57" s="221"/>
      <c r="AC57" s="221"/>
      <c r="AD57" s="221"/>
      <c r="AE57" s="221"/>
      <c r="AF57" s="221"/>
    </row>
    <row r="58" spans="1:32" ht="12.75">
      <c r="A58" s="221"/>
      <c r="B58" s="221"/>
      <c r="C58" s="221"/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21"/>
      <c r="Z58" s="221"/>
      <c r="AA58" s="221"/>
      <c r="AB58" s="221"/>
      <c r="AC58" s="221"/>
      <c r="AD58" s="221"/>
      <c r="AE58" s="221"/>
      <c r="AF58" s="221"/>
    </row>
    <row r="59" spans="1:32" ht="12.75">
      <c r="A59" s="221"/>
      <c r="B59" s="221"/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  <c r="P59" s="221"/>
      <c r="Q59" s="221"/>
      <c r="R59" s="221"/>
      <c r="S59" s="221"/>
      <c r="T59" s="221"/>
      <c r="U59" s="221"/>
      <c r="V59" s="221"/>
      <c r="W59" s="221"/>
      <c r="X59" s="221"/>
      <c r="Y59" s="221"/>
      <c r="Z59" s="221"/>
      <c r="AA59" s="221"/>
      <c r="AB59" s="221"/>
      <c r="AC59" s="221"/>
      <c r="AD59" s="221"/>
      <c r="AE59" s="221"/>
      <c r="AF59" s="221"/>
    </row>
    <row r="60" spans="1:32" ht="12.75">
      <c r="A60" s="221"/>
      <c r="B60" s="221"/>
      <c r="C60" s="221"/>
      <c r="D60" s="221"/>
      <c r="E60" s="221"/>
      <c r="F60" s="221"/>
      <c r="G60" s="221"/>
      <c r="H60" s="221"/>
      <c r="I60" s="221"/>
      <c r="J60" s="221"/>
      <c r="K60" s="221"/>
      <c r="L60" s="221"/>
      <c r="M60" s="221"/>
      <c r="N60" s="221"/>
      <c r="O60" s="221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1"/>
      <c r="AD60" s="221"/>
      <c r="AE60" s="221"/>
      <c r="AF60" s="221"/>
    </row>
    <row r="61" spans="1:32" ht="12.75">
      <c r="A61" s="221"/>
      <c r="B61" s="221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221"/>
      <c r="T61" s="221"/>
      <c r="U61" s="221"/>
      <c r="V61" s="221"/>
      <c r="W61" s="221"/>
      <c r="X61" s="221"/>
      <c r="Y61" s="221"/>
      <c r="Z61" s="221"/>
      <c r="AA61" s="221"/>
      <c r="AB61" s="221"/>
      <c r="AC61" s="221"/>
      <c r="AD61" s="221"/>
      <c r="AE61" s="221"/>
      <c r="AF61" s="221"/>
    </row>
    <row r="62" spans="1:32" ht="12.75">
      <c r="A62" s="221"/>
      <c r="B62" s="221"/>
      <c r="C62" s="221"/>
      <c r="D62" s="221"/>
      <c r="E62" s="221"/>
      <c r="F62" s="221"/>
      <c r="G62" s="221"/>
      <c r="H62" s="221"/>
      <c r="I62" s="221"/>
      <c r="J62" s="221"/>
      <c r="K62" s="221"/>
      <c r="L62" s="221"/>
      <c r="M62" s="221"/>
      <c r="N62" s="221"/>
      <c r="O62" s="221"/>
      <c r="P62" s="221"/>
      <c r="Q62" s="221"/>
      <c r="R62" s="221"/>
      <c r="S62" s="221"/>
      <c r="T62" s="221"/>
      <c r="U62" s="221"/>
      <c r="V62" s="221"/>
      <c r="W62" s="221"/>
      <c r="X62" s="221"/>
      <c r="Y62" s="221"/>
      <c r="Z62" s="221"/>
      <c r="AA62" s="221"/>
      <c r="AB62" s="221"/>
      <c r="AC62" s="221"/>
      <c r="AD62" s="221"/>
      <c r="AE62" s="221"/>
      <c r="AF62" s="221"/>
    </row>
    <row r="63" spans="1:32" ht="12.75">
      <c r="A63" s="221"/>
      <c r="B63" s="221"/>
      <c r="C63" s="221"/>
      <c r="D63" s="221"/>
      <c r="E63" s="221"/>
      <c r="F63" s="221"/>
      <c r="G63" s="221"/>
      <c r="H63" s="221"/>
      <c r="I63" s="221"/>
      <c r="J63" s="221"/>
      <c r="K63" s="221"/>
      <c r="L63" s="221"/>
      <c r="M63" s="221"/>
      <c r="N63" s="221"/>
      <c r="O63" s="221"/>
      <c r="P63" s="221"/>
      <c r="Q63" s="221"/>
      <c r="R63" s="221"/>
      <c r="S63" s="221"/>
      <c r="T63" s="221"/>
      <c r="U63" s="221"/>
      <c r="V63" s="221"/>
      <c r="W63" s="221"/>
      <c r="X63" s="221"/>
      <c r="Y63" s="221"/>
      <c r="Z63" s="221"/>
      <c r="AA63" s="221"/>
      <c r="AB63" s="221"/>
      <c r="AC63" s="221"/>
      <c r="AD63" s="221"/>
      <c r="AE63" s="221"/>
      <c r="AF63" s="221"/>
    </row>
    <row r="64" spans="1:32" ht="12.75">
      <c r="A64" s="221"/>
      <c r="B64" s="221"/>
      <c r="C64" s="221"/>
      <c r="D64" s="221"/>
      <c r="E64" s="221"/>
      <c r="F64" s="221"/>
      <c r="G64" s="221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221"/>
      <c r="T64" s="221"/>
      <c r="U64" s="221"/>
      <c r="V64" s="221"/>
      <c r="W64" s="221"/>
      <c r="X64" s="221"/>
      <c r="Y64" s="221"/>
      <c r="Z64" s="221"/>
      <c r="AA64" s="221"/>
      <c r="AB64" s="221"/>
      <c r="AC64" s="221"/>
      <c r="AD64" s="221"/>
      <c r="AE64" s="221"/>
      <c r="AF64" s="221"/>
    </row>
    <row r="65" spans="1:32" ht="12.75">
      <c r="A65" s="221"/>
      <c r="B65" s="221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221"/>
      <c r="W65" s="221"/>
      <c r="X65" s="221"/>
      <c r="Y65" s="221"/>
      <c r="Z65" s="221"/>
      <c r="AA65" s="221"/>
      <c r="AB65" s="221"/>
      <c r="AC65" s="221"/>
      <c r="AD65" s="221"/>
      <c r="AE65" s="221"/>
      <c r="AF65" s="221"/>
    </row>
    <row r="66" spans="1:32" ht="12.75">
      <c r="A66" s="221"/>
      <c r="B66" s="221"/>
      <c r="C66" s="221"/>
      <c r="D66" s="221"/>
      <c r="E66" s="221"/>
      <c r="F66" s="221"/>
      <c r="G66" s="221"/>
      <c r="H66" s="221"/>
      <c r="I66" s="221"/>
      <c r="J66" s="221"/>
      <c r="K66" s="221"/>
      <c r="L66" s="221"/>
      <c r="M66" s="221"/>
      <c r="N66" s="221"/>
      <c r="O66" s="221"/>
      <c r="P66" s="221"/>
      <c r="Q66" s="221"/>
      <c r="R66" s="221"/>
      <c r="S66" s="221"/>
      <c r="T66" s="221"/>
      <c r="U66" s="221"/>
      <c r="V66" s="221"/>
      <c r="W66" s="221"/>
      <c r="X66" s="221"/>
      <c r="Y66" s="221"/>
      <c r="Z66" s="221"/>
      <c r="AA66" s="221"/>
      <c r="AB66" s="221"/>
      <c r="AC66" s="221"/>
      <c r="AD66" s="221"/>
      <c r="AE66" s="221"/>
      <c r="AF66" s="221"/>
    </row>
    <row r="67" spans="1:32" ht="12.75">
      <c r="A67" s="221"/>
      <c r="B67" s="221"/>
      <c r="C67" s="221"/>
      <c r="D67" s="221"/>
      <c r="E67" s="221"/>
      <c r="F67" s="221"/>
      <c r="G67" s="221"/>
      <c r="H67" s="221"/>
      <c r="I67" s="221"/>
      <c r="J67" s="221"/>
      <c r="K67" s="221"/>
      <c r="L67" s="221"/>
      <c r="M67" s="221"/>
      <c r="N67" s="221"/>
      <c r="O67" s="221"/>
      <c r="P67" s="221"/>
      <c r="Q67" s="221"/>
      <c r="R67" s="221"/>
      <c r="S67" s="221"/>
      <c r="T67" s="221"/>
      <c r="U67" s="221"/>
      <c r="V67" s="221"/>
      <c r="W67" s="221"/>
      <c r="X67" s="221"/>
      <c r="Y67" s="221"/>
      <c r="Z67" s="221"/>
      <c r="AA67" s="221"/>
      <c r="AB67" s="221"/>
      <c r="AC67" s="221"/>
      <c r="AD67" s="221"/>
      <c r="AE67" s="221"/>
      <c r="AF67" s="221"/>
    </row>
    <row r="68" spans="1:32" ht="12.75">
      <c r="A68" s="221"/>
      <c r="B68" s="221"/>
      <c r="C68" s="221"/>
      <c r="D68" s="221"/>
      <c r="E68" s="221"/>
      <c r="F68" s="221"/>
      <c r="G68" s="221"/>
      <c r="H68" s="221"/>
      <c r="I68" s="221"/>
      <c r="J68" s="221"/>
      <c r="K68" s="221"/>
      <c r="L68" s="221"/>
      <c r="M68" s="221"/>
      <c r="N68" s="221"/>
      <c r="O68" s="221"/>
      <c r="P68" s="221"/>
      <c r="Q68" s="221"/>
      <c r="R68" s="221"/>
      <c r="S68" s="221"/>
      <c r="T68" s="221"/>
      <c r="U68" s="221"/>
      <c r="V68" s="221"/>
      <c r="W68" s="221"/>
      <c r="X68" s="221"/>
      <c r="Y68" s="221"/>
      <c r="Z68" s="221"/>
      <c r="AA68" s="221"/>
      <c r="AB68" s="221"/>
      <c r="AC68" s="221"/>
      <c r="AD68" s="221"/>
      <c r="AE68" s="221"/>
      <c r="AF68" s="221"/>
    </row>
    <row r="69" spans="1:32" ht="12.75">
      <c r="A69" s="221"/>
      <c r="B69" s="221"/>
      <c r="C69" s="221"/>
      <c r="D69" s="221"/>
      <c r="E69" s="221"/>
      <c r="F69" s="221"/>
      <c r="G69" s="221"/>
      <c r="H69" s="221"/>
      <c r="I69" s="221"/>
      <c r="J69" s="221"/>
      <c r="K69" s="221"/>
      <c r="L69" s="221"/>
      <c r="M69" s="221"/>
      <c r="N69" s="221"/>
      <c r="O69" s="221"/>
      <c r="P69" s="221"/>
      <c r="Q69" s="221"/>
      <c r="R69" s="221"/>
      <c r="S69" s="221"/>
      <c r="T69" s="221"/>
      <c r="U69" s="221"/>
      <c r="V69" s="221"/>
      <c r="W69" s="221"/>
      <c r="X69" s="221"/>
      <c r="Y69" s="221"/>
      <c r="Z69" s="221"/>
      <c r="AA69" s="221"/>
      <c r="AB69" s="221"/>
      <c r="AC69" s="221"/>
      <c r="AD69" s="221"/>
      <c r="AE69" s="221"/>
      <c r="AF69" s="221"/>
    </row>
  </sheetData>
  <sheetProtection/>
  <mergeCells count="30">
    <mergeCell ref="Q28:R28"/>
    <mergeCell ref="B4:M4"/>
    <mergeCell ref="H6:I6"/>
    <mergeCell ref="J6:K6"/>
    <mergeCell ref="L5:M5"/>
    <mergeCell ref="L6:M6"/>
    <mergeCell ref="L8:M8"/>
    <mergeCell ref="J7:K7"/>
    <mergeCell ref="J8:K8"/>
    <mergeCell ref="J9:K9"/>
    <mergeCell ref="Q13:R13"/>
    <mergeCell ref="G15:O15"/>
    <mergeCell ref="L9:M9"/>
    <mergeCell ref="L10:M10"/>
    <mergeCell ref="L11:M11"/>
    <mergeCell ref="H9:I9"/>
    <mergeCell ref="H10:I10"/>
    <mergeCell ref="H11:I11"/>
    <mergeCell ref="J11:K11"/>
    <mergeCell ref="J10:K10"/>
    <mergeCell ref="Q11:R11"/>
    <mergeCell ref="A1:S2"/>
    <mergeCell ref="Q7:R7"/>
    <mergeCell ref="Q9:R9"/>
    <mergeCell ref="H5:I5"/>
    <mergeCell ref="J5:K5"/>
    <mergeCell ref="P4:S5"/>
    <mergeCell ref="H7:I7"/>
    <mergeCell ref="H8:I8"/>
    <mergeCell ref="L7:M7"/>
  </mergeCells>
  <conditionalFormatting sqref="F17:F18">
    <cfRule type="expression" priority="72" dxfId="590" stopIfTrue="1">
      <formula>IF(AND($H$17=3,$H$18=3,$H$19=3,$H$20=3),1,0)</formula>
    </cfRule>
  </conditionalFormatting>
  <conditionalFormatting sqref="G17:O18">
    <cfRule type="expression" priority="73" dxfId="1" stopIfTrue="1">
      <formula>IF(AND($H$17=3,$H$18=3,$H$19=3,$H$20=3),1,0)</formula>
    </cfRule>
  </conditionalFormatting>
  <conditionalFormatting sqref="B7:G7 J7:M7">
    <cfRule type="expression" priority="74" dxfId="1" stopIfTrue="1">
      <formula>IF(OR($L$7="en juego",$L$7="hoy!"),1,0)</formula>
    </cfRule>
  </conditionalFormatting>
  <conditionalFormatting sqref="B6:M6 C7:C11 E7:E11 H7:I7 G7:G11">
    <cfRule type="expression" priority="75" dxfId="1" stopIfTrue="1">
      <formula>IF(OR($L$6="en juego",$L$6="hoy!"),1,0)</formula>
    </cfRule>
  </conditionalFormatting>
  <conditionalFormatting sqref="B8:M8 H9:I9">
    <cfRule type="expression" priority="76" dxfId="1" stopIfTrue="1">
      <formula>IF(OR($L$8="en juego",$L$8="hoy!"),1,0)</formula>
    </cfRule>
  </conditionalFormatting>
  <conditionalFormatting sqref="B9:G9 J9:M9">
    <cfRule type="expression" priority="77" dxfId="1" stopIfTrue="1">
      <formula>IF(OR($L$9="en juego",$L$9="hoy!"),1,0)</formula>
    </cfRule>
  </conditionalFormatting>
  <conditionalFormatting sqref="B10:M10 H11:I11">
    <cfRule type="expression" priority="78" dxfId="1" stopIfTrue="1">
      <formula>IF(OR($L$10="en juego",$L$10="hoy!"),1,0)</formula>
    </cfRule>
  </conditionalFormatting>
  <conditionalFormatting sqref="B11:G11 J11:M11">
    <cfRule type="expression" priority="79" dxfId="1" stopIfTrue="1">
      <formula>IF(OR($L$11="en juego",$L$11="hoy!"),1,0)</formula>
    </cfRule>
  </conditionalFormatting>
  <conditionalFormatting sqref="J10:K10">
    <cfRule type="expression" priority="71" dxfId="1" stopIfTrue="1">
      <formula>IF(OR($L$8="en juego",$L$8="hoy!"),1,0)</formula>
    </cfRule>
  </conditionalFormatting>
  <conditionalFormatting sqref="J11:K11">
    <cfRule type="expression" priority="70" dxfId="1" stopIfTrue="1">
      <formula>IF(OR($L$10="en juego",$L$10="hoy!"),1,0)</formula>
    </cfRule>
  </conditionalFormatting>
  <conditionalFormatting sqref="J11:K11">
    <cfRule type="expression" priority="69" dxfId="1" stopIfTrue="1">
      <formula>IF(OR($L$8="en juego",$L$8="hoy!"),1,0)</formula>
    </cfRule>
  </conditionalFormatting>
  <conditionalFormatting sqref="G6:G11">
    <cfRule type="expression" priority="68" dxfId="1" stopIfTrue="1">
      <formula>IF(OR($L$6="en juego",$L$6="hoy!"),1,0)</formula>
    </cfRule>
  </conditionalFormatting>
  <conditionalFormatting sqref="G6:G11">
    <cfRule type="expression" priority="67" dxfId="1" stopIfTrue="1">
      <formula>IF(OR($L$8="en juego",$L$8="hoy!"),1,0)</formula>
    </cfRule>
  </conditionalFormatting>
  <conditionalFormatting sqref="G9">
    <cfRule type="expression" priority="66" dxfId="1" stopIfTrue="1">
      <formula>IF(OR($L$6="en juego",$L$6="hoy!"),1,0)</formula>
    </cfRule>
  </conditionalFormatting>
  <conditionalFormatting sqref="G9">
    <cfRule type="expression" priority="65" dxfId="1" stopIfTrue="1">
      <formula>IF(OR($L$6="en juego",$L$6="hoy!"),1,0)</formula>
    </cfRule>
  </conditionalFormatting>
  <conditionalFormatting sqref="G9">
    <cfRule type="expression" priority="64" dxfId="1" stopIfTrue="1">
      <formula>IF(OR($L$8="en juego",$L$8="hoy!"),1,0)</formula>
    </cfRule>
  </conditionalFormatting>
  <conditionalFormatting sqref="J7:M7">
    <cfRule type="expression" priority="63" dxfId="1" stopIfTrue="1">
      <formula>IF(OR($L$7="en juego",$L$7="hoy!"),1,0)</formula>
    </cfRule>
  </conditionalFormatting>
  <conditionalFormatting sqref="H6:M6 H7:I7">
    <cfRule type="expression" priority="62" dxfId="1" stopIfTrue="1">
      <formula>IF(OR($L$6="en juego",$L$6="hoy!"),1,0)</formula>
    </cfRule>
  </conditionalFormatting>
  <conditionalFormatting sqref="H8:M8">
    <cfRule type="expression" priority="61" dxfId="1" stopIfTrue="1">
      <formula>IF(OR($L$8="en juego",$L$8="hoy!"),1,0)</formula>
    </cfRule>
  </conditionalFormatting>
  <conditionalFormatting sqref="H9:M9">
    <cfRule type="expression" priority="60" dxfId="1" stopIfTrue="1">
      <formula>IF(OR($L$9="en juego",$L$9="hoy!"),1,0)</formula>
    </cfRule>
  </conditionalFormatting>
  <conditionalFormatting sqref="H10:M10 H11:K11">
    <cfRule type="expression" priority="59" dxfId="1" stopIfTrue="1">
      <formula>IF(OR($L$10="en juego",$L$10="hoy!"),1,0)</formula>
    </cfRule>
  </conditionalFormatting>
  <conditionalFormatting sqref="L11:M11">
    <cfRule type="expression" priority="58" dxfId="1" stopIfTrue="1">
      <formula>IF(OR($L$11="en juego",$L$11="hoy!"),1,0)</formula>
    </cfRule>
  </conditionalFormatting>
  <conditionalFormatting sqref="J8:K8">
    <cfRule type="expression" priority="57" dxfId="1" stopIfTrue="1">
      <formula>IF(OR($L$7="en juego",$L$7="hoy!"),1,0)</formula>
    </cfRule>
  </conditionalFormatting>
  <conditionalFormatting sqref="H8:I9">
    <cfRule type="expression" priority="56" dxfId="1" stopIfTrue="1">
      <formula>IF(OR($L$6="en juego",$L$6="hoy!"),1,0)</formula>
    </cfRule>
  </conditionalFormatting>
  <conditionalFormatting sqref="H10:I10">
    <cfRule type="expression" priority="55" dxfId="1" stopIfTrue="1">
      <formula>IF(OR($L$8="en juego",$L$8="hoy!"),1,0)</formula>
    </cfRule>
  </conditionalFormatting>
  <conditionalFormatting sqref="H11:I11">
    <cfRule type="expression" priority="54" dxfId="1" stopIfTrue="1">
      <formula>IF(OR($L$9="en juego",$L$9="hoy!"),1,0)</formula>
    </cfRule>
  </conditionalFormatting>
  <conditionalFormatting sqref="H10:I11">
    <cfRule type="expression" priority="53" dxfId="1" stopIfTrue="1">
      <formula>IF(OR($L$6="en juego",$L$6="hoy!"),1,0)</formula>
    </cfRule>
  </conditionalFormatting>
  <conditionalFormatting sqref="J10:K10">
    <cfRule type="expression" priority="52" dxfId="1" stopIfTrue="1">
      <formula>IF(OR($L$7="en juego",$L$7="hoy!"),1,0)</formula>
    </cfRule>
  </conditionalFormatting>
  <conditionalFormatting sqref="J9:K9">
    <cfRule type="expression" priority="51" dxfId="1" stopIfTrue="1">
      <formula>IF(OR($L$6="en juego",$L$6="hoy!"),1,0)</formula>
    </cfRule>
  </conditionalFormatting>
  <conditionalFormatting sqref="J11:K11">
    <cfRule type="expression" priority="50" dxfId="1" stopIfTrue="1">
      <formula>IF(OR($L$8="en juego",$L$8="hoy!"),1,0)</formula>
    </cfRule>
  </conditionalFormatting>
  <conditionalFormatting sqref="J11:K11">
    <cfRule type="expression" priority="49" dxfId="1" stopIfTrue="1">
      <formula>IF(OR($L$7="en juego",$L$7="hoy!"),1,0)</formula>
    </cfRule>
  </conditionalFormatting>
  <conditionalFormatting sqref="L7:M7">
    <cfRule type="expression" priority="48" dxfId="1" stopIfTrue="1">
      <formula>IF(OR($L$6="en juego",$L$6="hoy!"),1,0)</formula>
    </cfRule>
  </conditionalFormatting>
  <conditionalFormatting sqref="L9:M9">
    <cfRule type="expression" priority="47" dxfId="1" stopIfTrue="1">
      <formula>IF(OR($L$7="en juego",$L$7="hoy!"),1,0)</formula>
    </cfRule>
  </conditionalFormatting>
  <conditionalFormatting sqref="L8:M8">
    <cfRule type="expression" priority="46" dxfId="1" stopIfTrue="1">
      <formula>IF(OR($L$6="en juego",$L$6="hoy!"),1,0)</formula>
    </cfRule>
  </conditionalFormatting>
  <conditionalFormatting sqref="L9:M9">
    <cfRule type="expression" priority="45" dxfId="1" stopIfTrue="1">
      <formula>IF(OR($L$6="en juego",$L$6="hoy!"),1,0)</formula>
    </cfRule>
  </conditionalFormatting>
  <conditionalFormatting sqref="L10:M10">
    <cfRule type="expression" priority="44" dxfId="1" stopIfTrue="1">
      <formula>IF(OR($L$8="en juego",$L$8="hoy!"),1,0)</formula>
    </cfRule>
  </conditionalFormatting>
  <conditionalFormatting sqref="L11:M11">
    <cfRule type="expression" priority="43" dxfId="1" stopIfTrue="1">
      <formula>IF(OR($L$9="en juego",$L$9="hoy!"),1,0)</formula>
    </cfRule>
  </conditionalFormatting>
  <conditionalFormatting sqref="L11:M11">
    <cfRule type="expression" priority="42" dxfId="1" stopIfTrue="1">
      <formula>IF(OR($L$7="en juego",$L$7="hoy!"),1,0)</formula>
    </cfRule>
  </conditionalFormatting>
  <conditionalFormatting sqref="L10:M10">
    <cfRule type="expression" priority="41" dxfId="1" stopIfTrue="1">
      <formula>IF(OR($L$6="en juego",$L$6="hoy!"),1,0)</formula>
    </cfRule>
  </conditionalFormatting>
  <conditionalFormatting sqref="L11:M11">
    <cfRule type="expression" priority="40" dxfId="1" stopIfTrue="1">
      <formula>IF(OR($L$6="en juego",$L$6="hoy!"),1,0)</formula>
    </cfRule>
  </conditionalFormatting>
  <conditionalFormatting sqref="H8:I9">
    <cfRule type="expression" priority="39" dxfId="1" stopIfTrue="1">
      <formula>IF(OR($L$6="en juego",$L$6="hoy!"),1,0)</formula>
    </cfRule>
  </conditionalFormatting>
  <conditionalFormatting sqref="H8:I9">
    <cfRule type="expression" priority="38" dxfId="1" stopIfTrue="1">
      <formula>IF(OR($L$6="en juego",$L$6="hoy!"),1,0)</formula>
    </cfRule>
  </conditionalFormatting>
  <conditionalFormatting sqref="H10:I11">
    <cfRule type="expression" priority="37" dxfId="1" stopIfTrue="1">
      <formula>IF(OR($L$8="en juego",$L$8="hoy!"),1,0)</formula>
    </cfRule>
  </conditionalFormatting>
  <conditionalFormatting sqref="H10:I10">
    <cfRule type="expression" priority="36" dxfId="1" stopIfTrue="1">
      <formula>IF(OR($L$8="en juego",$L$8="hoy!"),1,0)</formula>
    </cfRule>
  </conditionalFormatting>
  <conditionalFormatting sqref="H11:I11">
    <cfRule type="expression" priority="35" dxfId="1" stopIfTrue="1">
      <formula>IF(OR($L$9="en juego",$L$9="hoy!"),1,0)</formula>
    </cfRule>
  </conditionalFormatting>
  <conditionalFormatting sqref="H10:I11">
    <cfRule type="expression" priority="34" dxfId="1" stopIfTrue="1">
      <formula>IF(OR($L$6="en juego",$L$6="hoy!"),1,0)</formula>
    </cfRule>
  </conditionalFormatting>
  <conditionalFormatting sqref="H10:I11">
    <cfRule type="expression" priority="33" dxfId="1" stopIfTrue="1">
      <formula>IF(OR($L$6="en juego",$L$6="hoy!"),1,0)</formula>
    </cfRule>
  </conditionalFormatting>
  <conditionalFormatting sqref="H10:I11">
    <cfRule type="expression" priority="32" dxfId="1" stopIfTrue="1">
      <formula>IF(OR($L$6="en juego",$L$6="hoy!"),1,0)</formula>
    </cfRule>
  </conditionalFormatting>
  <conditionalFormatting sqref="G7 J7:K7">
    <cfRule type="expression" priority="31" dxfId="1" stopIfTrue="1">
      <formula>IF(OR($L$7="en juego",$L$7="hoy!"),1,0)</formula>
    </cfRule>
  </conditionalFormatting>
  <conditionalFormatting sqref="G6:K6 G7:G11 H7:I7">
    <cfRule type="expression" priority="30" dxfId="1" stopIfTrue="1">
      <formula>IF(OR($L$6="en juego",$L$6="hoy!"),1,0)</formula>
    </cfRule>
  </conditionalFormatting>
  <conditionalFormatting sqref="G8:K8">
    <cfRule type="expression" priority="29" dxfId="1" stopIfTrue="1">
      <formula>IF(OR($L$8="en juego",$L$8="hoy!"),1,0)</formula>
    </cfRule>
  </conditionalFormatting>
  <conditionalFormatting sqref="G9:K9">
    <cfRule type="expression" priority="28" dxfId="1" stopIfTrue="1">
      <formula>IF(OR($L$9="en juego",$L$9="hoy!"),1,0)</formula>
    </cfRule>
  </conditionalFormatting>
  <conditionalFormatting sqref="G10:K10 H11:K11">
    <cfRule type="expression" priority="27" dxfId="1" stopIfTrue="1">
      <formula>IF(OR($L$10="en juego",$L$10="hoy!"),1,0)</formula>
    </cfRule>
  </conditionalFormatting>
  <conditionalFormatting sqref="G11">
    <cfRule type="expression" priority="26" dxfId="1" stopIfTrue="1">
      <formula>IF(OR($L$11="en juego",$L$11="hoy!"),1,0)</formula>
    </cfRule>
  </conditionalFormatting>
  <conditionalFormatting sqref="J8:K8">
    <cfRule type="expression" priority="25" dxfId="1" stopIfTrue="1">
      <formula>IF(OR($L$7="en juego",$L$7="hoy!"),1,0)</formula>
    </cfRule>
  </conditionalFormatting>
  <conditionalFormatting sqref="G6:G11">
    <cfRule type="expression" priority="24" dxfId="1" stopIfTrue="1">
      <formula>IF(OR($L$8="en juego",$L$8="hoy!"),1,0)</formula>
    </cfRule>
  </conditionalFormatting>
  <conditionalFormatting sqref="H8:I9">
    <cfRule type="expression" priority="23" dxfId="1" stopIfTrue="1">
      <formula>IF(OR($L$6="en juego",$L$6="hoy!"),1,0)</formula>
    </cfRule>
  </conditionalFormatting>
  <conditionalFormatting sqref="H10:I10">
    <cfRule type="expression" priority="22" dxfId="1" stopIfTrue="1">
      <formula>IF(OR($L$8="en juego",$L$8="hoy!"),1,0)</formula>
    </cfRule>
  </conditionalFormatting>
  <conditionalFormatting sqref="H11:I11">
    <cfRule type="expression" priority="21" dxfId="1" stopIfTrue="1">
      <formula>IF(OR($L$9="en juego",$L$9="hoy!"),1,0)</formula>
    </cfRule>
  </conditionalFormatting>
  <conditionalFormatting sqref="H10:I11">
    <cfRule type="expression" priority="20" dxfId="1" stopIfTrue="1">
      <formula>IF(OR($L$6="en juego",$L$6="hoy!"),1,0)</formula>
    </cfRule>
  </conditionalFormatting>
  <conditionalFormatting sqref="J10:K10">
    <cfRule type="expression" priority="19" dxfId="1" stopIfTrue="1">
      <formula>IF(OR($L$7="en juego",$L$7="hoy!"),1,0)</formula>
    </cfRule>
  </conditionalFormatting>
  <conditionalFormatting sqref="J9:K9">
    <cfRule type="expression" priority="18" dxfId="1" stopIfTrue="1">
      <formula>IF(OR($L$6="en juego",$L$6="hoy!"),1,0)</formula>
    </cfRule>
  </conditionalFormatting>
  <conditionalFormatting sqref="J11:K11">
    <cfRule type="expression" priority="17" dxfId="1" stopIfTrue="1">
      <formula>IF(OR($L$8="en juego",$L$8="hoy!"),1,0)</formula>
    </cfRule>
  </conditionalFormatting>
  <conditionalFormatting sqref="J11:K11">
    <cfRule type="expression" priority="16" dxfId="1" stopIfTrue="1">
      <formula>IF(OR($L$7="en juego",$L$7="hoy!"),1,0)</formula>
    </cfRule>
  </conditionalFormatting>
  <conditionalFormatting sqref="H8:I9">
    <cfRule type="expression" priority="15" dxfId="1" stopIfTrue="1">
      <formula>IF(OR($L$6="en juego",$L$6="hoy!"),1,0)</formula>
    </cfRule>
  </conditionalFormatting>
  <conditionalFormatting sqref="H10:I10">
    <cfRule type="expression" priority="14" dxfId="1" stopIfTrue="1">
      <formula>IF(OR($L$8="en juego",$L$8="hoy!"),1,0)</formula>
    </cfRule>
  </conditionalFormatting>
  <conditionalFormatting sqref="H11:I11">
    <cfRule type="expression" priority="13" dxfId="1" stopIfTrue="1">
      <formula>IF(OR($L$9="en juego",$L$9="hoy!"),1,0)</formula>
    </cfRule>
  </conditionalFormatting>
  <conditionalFormatting sqref="H10:I11">
    <cfRule type="expression" priority="12" dxfId="1" stopIfTrue="1">
      <formula>IF(OR($L$6="en juego",$L$6="hoy!"),1,0)</formula>
    </cfRule>
  </conditionalFormatting>
  <conditionalFormatting sqref="H10:I11">
    <cfRule type="expression" priority="11" dxfId="1" stopIfTrue="1">
      <formula>IF(OR($L$6="en juego",$L$6="hoy!"),1,0)</formula>
    </cfRule>
  </conditionalFormatting>
  <conditionalFormatting sqref="G9">
    <cfRule type="expression" priority="10" dxfId="1" stopIfTrue="1">
      <formula>IF(OR($L$7="en juego",$L$7="hoy!"),1,0)</formula>
    </cfRule>
  </conditionalFormatting>
  <conditionalFormatting sqref="G10">
    <cfRule type="expression" priority="9" dxfId="1" stopIfTrue="1">
      <formula>IF(OR($L$8="en juego",$L$8="hoy!"),1,0)</formula>
    </cfRule>
  </conditionalFormatting>
  <conditionalFormatting sqref="G11">
    <cfRule type="expression" priority="8" dxfId="1" stopIfTrue="1">
      <formula>IF(OR($L$9="en juego",$L$9="hoy!"),1,0)</formula>
    </cfRule>
  </conditionalFormatting>
  <conditionalFormatting sqref="G11">
    <cfRule type="expression" priority="7" dxfId="1" stopIfTrue="1">
      <formula>IF(OR($L$7="en juego",$L$7="hoy!"),1,0)</formula>
    </cfRule>
  </conditionalFormatting>
  <conditionalFormatting sqref="H8:I9">
    <cfRule type="expression" priority="6" dxfId="1" stopIfTrue="1">
      <formula>IF(OR($L$6="en juego",$L$6="hoy!"),1,0)</formula>
    </cfRule>
  </conditionalFormatting>
  <conditionalFormatting sqref="H10:I10">
    <cfRule type="expression" priority="5" dxfId="1" stopIfTrue="1">
      <formula>IF(OR($L$8="en juego",$L$8="hoy!"),1,0)</formula>
    </cfRule>
  </conditionalFormatting>
  <conditionalFormatting sqref="H11:I11">
    <cfRule type="expression" priority="4" dxfId="1" stopIfTrue="1">
      <formula>IF(OR($L$9="en juego",$L$9="hoy!"),1,0)</formula>
    </cfRule>
  </conditionalFormatting>
  <conditionalFormatting sqref="H10:I11">
    <cfRule type="expression" priority="3" dxfId="1" stopIfTrue="1">
      <formula>IF(OR($L$6="en juego",$L$6="hoy!"),1,0)</formula>
    </cfRule>
  </conditionalFormatting>
  <conditionalFormatting sqref="H10:I11">
    <cfRule type="expression" priority="2" dxfId="1" stopIfTrue="1">
      <formula>IF(OR($L$6="en juego",$L$6="hoy!"),1,0)</formula>
    </cfRule>
  </conditionalFormatting>
  <conditionalFormatting sqref="H10:I11">
    <cfRule type="expression" priority="1" dxfId="1" stopIfTrue="1">
      <formula>IF(OR($L$6="en juego",$L$6="hoy!"),1,0)</formula>
    </cfRule>
  </conditionalFormatting>
  <dataValidations count="1">
    <dataValidation type="whole" allowBlank="1" showErrorMessage="1" errorTitle="Dato no válido" error="Ingrese sólo un número entero&#10;entre 0 y 99." sqref="C6:C11 E6:E11">
      <formula1>0</formula1>
      <formula2>99</formula2>
    </dataValidation>
  </dataValidations>
  <hyperlinks>
    <hyperlink ref="Q28:R28" location="Menu!A1" display="Menu Principal"/>
  </hyperlinks>
  <printOptions/>
  <pageMargins left="0.7480314960629921" right="0.7480314960629921" top="0.984251968503937" bottom="0.984251968503937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69"/>
  <sheetViews>
    <sheetView showGridLines="0" showRowColHeaders="0" showOutlineSymbols="0" zoomScalePageLayoutView="0" workbookViewId="0" topLeftCell="A1">
      <selection activeCell="S19" sqref="S19"/>
    </sheetView>
  </sheetViews>
  <sheetFormatPr defaultColWidth="11.421875" defaultRowHeight="12.75"/>
  <cols>
    <col min="1" max="1" width="2.7109375" style="4" customWidth="1"/>
    <col min="2" max="2" width="14.28125" style="4" customWidth="1"/>
    <col min="3" max="3" width="3.28125" style="4" customWidth="1"/>
    <col min="4" max="4" width="1.7109375" style="4" customWidth="1"/>
    <col min="5" max="5" width="3.421875" style="4" customWidth="1"/>
    <col min="6" max="7" width="14.28125" style="4" customWidth="1"/>
    <col min="8" max="12" width="3.7109375" style="4" customWidth="1"/>
    <col min="13" max="14" width="3.8515625" style="4" customWidth="1"/>
    <col min="15" max="15" width="4.7109375" style="4" customWidth="1"/>
    <col min="16" max="16" width="5.7109375" style="4" customWidth="1"/>
    <col min="17" max="18" width="7.7109375" style="4" customWidth="1"/>
    <col min="19" max="19" width="5.7109375" style="4" customWidth="1"/>
    <col min="20" max="20" width="7.7109375" style="4" customWidth="1"/>
    <col min="21" max="16384" width="11.421875" style="4" customWidth="1"/>
  </cols>
  <sheetData>
    <row r="1" spans="1:32" s="9" customFormat="1" ht="34.5" customHeight="1">
      <c r="A1" s="282" t="s">
        <v>93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75"/>
      <c r="U1" s="76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</row>
    <row r="2" spans="1:32" s="9" customFormat="1" ht="34.5" customHeight="1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77"/>
      <c r="U2" s="76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</row>
    <row r="3" spans="7:32" ht="21" customHeight="1">
      <c r="G3" s="10"/>
      <c r="L3" s="11"/>
      <c r="M3" s="12"/>
      <c r="R3" s="10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</row>
    <row r="4" spans="2:32" ht="12.75" customHeight="1">
      <c r="B4" s="284" t="s">
        <v>3</v>
      </c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P4" s="293" t="s">
        <v>69</v>
      </c>
      <c r="Q4" s="294"/>
      <c r="R4" s="294"/>
      <c r="S4" s="294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</row>
    <row r="5" spans="2:32" ht="12.75" customHeight="1">
      <c r="B5" s="222" t="s">
        <v>83</v>
      </c>
      <c r="C5" s="13"/>
      <c r="D5" s="13"/>
      <c r="E5" s="13"/>
      <c r="F5" s="222" t="s">
        <v>83</v>
      </c>
      <c r="G5" s="141" t="s">
        <v>73</v>
      </c>
      <c r="H5" s="290" t="s">
        <v>18</v>
      </c>
      <c r="I5" s="290"/>
      <c r="J5" s="286" t="s">
        <v>50</v>
      </c>
      <c r="K5" s="286"/>
      <c r="L5" s="286" t="s">
        <v>59</v>
      </c>
      <c r="M5" s="286"/>
      <c r="P5" s="294"/>
      <c r="Q5" s="294"/>
      <c r="R5" s="294"/>
      <c r="S5" s="294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</row>
    <row r="6" spans="1:32" ht="14.25" customHeight="1">
      <c r="A6" s="69">
        <f aca="true" t="shared" si="0" ref="A6:A11">IF(OR(L6="finalizado",L6="en juego",L6="hoy!"),"Ø","")</f>
      </c>
      <c r="B6" s="146" t="str">
        <f>IF(Q7&lt;&gt;"",Q7,"")</f>
        <v>Juan Hilario</v>
      </c>
      <c r="C6" s="144">
        <v>3</v>
      </c>
      <c r="D6" s="145" t="s">
        <v>4</v>
      </c>
      <c r="E6" s="144">
        <v>0</v>
      </c>
      <c r="F6" s="147" t="str">
        <f>IF(Q9&lt;&gt;"",Q9,"")</f>
        <v>Aristides Martin</v>
      </c>
      <c r="G6" s="270" t="s">
        <v>92</v>
      </c>
      <c r="H6" s="285">
        <v>39922</v>
      </c>
      <c r="I6" s="285"/>
      <c r="J6" s="281">
        <v>0.4583333333333333</v>
      </c>
      <c r="K6" s="281"/>
      <c r="L6" s="287">
        <v>3</v>
      </c>
      <c r="M6" s="287"/>
      <c r="O6" s="13"/>
      <c r="R6" s="10"/>
      <c r="S6" s="13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</row>
    <row r="7" spans="1:32" ht="14.25" customHeight="1">
      <c r="A7" s="69">
        <f t="shared" si="0"/>
      </c>
      <c r="B7" s="146" t="str">
        <f>IF(Q11&lt;&gt;"",Q11,"")</f>
        <v>Jorge Fregel</v>
      </c>
      <c r="C7" s="144">
        <v>3</v>
      </c>
      <c r="D7" s="145" t="s">
        <v>4</v>
      </c>
      <c r="E7" s="144">
        <v>1</v>
      </c>
      <c r="F7" s="147" t="str">
        <f>IF(Q13&lt;&gt;"",Q13,"")</f>
        <v>Agliberto Sánchez</v>
      </c>
      <c r="G7" s="270" t="s">
        <v>92</v>
      </c>
      <c r="H7" s="285">
        <v>39922</v>
      </c>
      <c r="I7" s="285"/>
      <c r="J7" s="281">
        <v>0.47222222222222227</v>
      </c>
      <c r="K7" s="281"/>
      <c r="L7" s="287">
        <v>3</v>
      </c>
      <c r="M7" s="287"/>
      <c r="N7" s="14"/>
      <c r="O7" s="67"/>
      <c r="P7" s="79"/>
      <c r="Q7" s="292" t="s">
        <v>99</v>
      </c>
      <c r="R7" s="292"/>
      <c r="S7" s="79"/>
      <c r="U7" s="85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</row>
    <row r="8" spans="1:32" ht="14.25" customHeight="1">
      <c r="A8" s="69">
        <f t="shared" si="0"/>
      </c>
      <c r="B8" s="146" t="str">
        <f>IF(Q13&lt;&gt;"",Q13,"")</f>
        <v>Agliberto Sánchez</v>
      </c>
      <c r="C8" s="144">
        <v>0</v>
      </c>
      <c r="D8" s="145" t="s">
        <v>4</v>
      </c>
      <c r="E8" s="144">
        <v>3</v>
      </c>
      <c r="F8" s="147" t="str">
        <f>IF(Q9&lt;&gt;"",Q9,"")</f>
        <v>Aristides Martin</v>
      </c>
      <c r="G8" s="270" t="s">
        <v>92</v>
      </c>
      <c r="H8" s="285">
        <v>39922</v>
      </c>
      <c r="I8" s="285"/>
      <c r="J8" s="281">
        <v>0.4861111111111111</v>
      </c>
      <c r="K8" s="281"/>
      <c r="L8" s="287">
        <v>3</v>
      </c>
      <c r="M8" s="287"/>
      <c r="N8" s="15"/>
      <c r="O8" s="68"/>
      <c r="P8" s="80"/>
      <c r="Q8" s="271"/>
      <c r="R8" s="272"/>
      <c r="S8" s="81"/>
      <c r="U8" s="85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</row>
    <row r="9" spans="1:32" ht="14.25" customHeight="1">
      <c r="A9" s="69">
        <f t="shared" si="0"/>
      </c>
      <c r="B9" s="146" t="str">
        <f>IF(Q7&lt;&gt;"",Q7,"")</f>
        <v>Juan Hilario</v>
      </c>
      <c r="C9" s="144">
        <v>3</v>
      </c>
      <c r="D9" s="145" t="s">
        <v>4</v>
      </c>
      <c r="E9" s="144">
        <v>2</v>
      </c>
      <c r="F9" s="147" t="str">
        <f>IF(Q11&lt;&gt;"",Q11,"")</f>
        <v>Jorge Fregel</v>
      </c>
      <c r="G9" s="270" t="s">
        <v>92</v>
      </c>
      <c r="H9" s="285">
        <v>39922</v>
      </c>
      <c r="I9" s="285"/>
      <c r="J9" s="281">
        <v>0.5</v>
      </c>
      <c r="K9" s="281"/>
      <c r="L9" s="287">
        <v>3</v>
      </c>
      <c r="M9" s="287"/>
      <c r="O9" s="63"/>
      <c r="P9" s="79"/>
      <c r="Q9" s="292" t="s">
        <v>100</v>
      </c>
      <c r="R9" s="292"/>
      <c r="S9" s="79"/>
      <c r="U9" s="85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</row>
    <row r="10" spans="1:32" ht="14.25" customHeight="1">
      <c r="A10" s="69">
        <f t="shared" si="0"/>
      </c>
      <c r="B10" s="146" t="str">
        <f>IF(Q13&lt;&gt;"",Q13,"")</f>
        <v>Agliberto Sánchez</v>
      </c>
      <c r="C10" s="144">
        <v>0</v>
      </c>
      <c r="D10" s="145" t="s">
        <v>4</v>
      </c>
      <c r="E10" s="144">
        <v>3</v>
      </c>
      <c r="F10" s="147" t="str">
        <f>IF(Q7&lt;&gt;"",Q7,"")</f>
        <v>Juan Hilario</v>
      </c>
      <c r="G10" s="270" t="s">
        <v>92</v>
      </c>
      <c r="H10" s="285">
        <v>39922</v>
      </c>
      <c r="I10" s="285"/>
      <c r="J10" s="281">
        <v>0.513888888888889</v>
      </c>
      <c r="K10" s="281"/>
      <c r="L10" s="287">
        <v>3</v>
      </c>
      <c r="M10" s="287"/>
      <c r="O10" s="63"/>
      <c r="P10" s="80"/>
      <c r="Q10" s="271"/>
      <c r="R10" s="272"/>
      <c r="S10" s="81"/>
      <c r="U10" s="90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</row>
    <row r="11" spans="1:32" ht="14.25" customHeight="1">
      <c r="A11" s="69">
        <f t="shared" si="0"/>
      </c>
      <c r="B11" s="146" t="str">
        <f>IF(Q9&lt;&gt;"",Q9,"")</f>
        <v>Aristides Martin</v>
      </c>
      <c r="C11" s="144">
        <v>3</v>
      </c>
      <c r="D11" s="145" t="s">
        <v>4</v>
      </c>
      <c r="E11" s="144">
        <v>0</v>
      </c>
      <c r="F11" s="147" t="str">
        <f>IF(Q11&lt;&gt;"",Q11,"")</f>
        <v>Jorge Fregel</v>
      </c>
      <c r="G11" s="270" t="s">
        <v>92</v>
      </c>
      <c r="H11" s="285">
        <v>39922</v>
      </c>
      <c r="I11" s="285"/>
      <c r="J11" s="281">
        <v>0.5277777777777778</v>
      </c>
      <c r="K11" s="281"/>
      <c r="L11" s="287">
        <v>3</v>
      </c>
      <c r="M11" s="287"/>
      <c r="O11" s="63"/>
      <c r="P11" s="79"/>
      <c r="Q11" s="292" t="s">
        <v>60</v>
      </c>
      <c r="R11" s="292"/>
      <c r="S11" s="79"/>
      <c r="U11" s="85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</row>
    <row r="12" spans="1:32" ht="14.25" customHeight="1">
      <c r="A12" s="13"/>
      <c r="B12" s="16"/>
      <c r="C12" s="17"/>
      <c r="D12" s="18"/>
      <c r="E12" s="17"/>
      <c r="F12" s="13"/>
      <c r="G12" s="19"/>
      <c r="H12" s="18"/>
      <c r="I12" s="20"/>
      <c r="J12" s="11"/>
      <c r="K12" s="21"/>
      <c r="L12" s="22"/>
      <c r="M12" s="22"/>
      <c r="O12" s="63"/>
      <c r="P12" s="80"/>
      <c r="Q12" s="271"/>
      <c r="R12" s="272"/>
      <c r="S12" s="81"/>
      <c r="U12" s="85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</row>
    <row r="13" spans="2:32" ht="14.25" customHeight="1">
      <c r="B13" s="16"/>
      <c r="C13" s="17"/>
      <c r="D13" s="18"/>
      <c r="E13" s="17"/>
      <c r="F13" s="13"/>
      <c r="G13" s="19"/>
      <c r="H13" s="18"/>
      <c r="I13" s="18"/>
      <c r="J13" s="11"/>
      <c r="K13" s="23"/>
      <c r="L13" s="22"/>
      <c r="M13" s="22"/>
      <c r="O13" s="63"/>
      <c r="P13" s="79"/>
      <c r="Q13" s="292" t="s">
        <v>101</v>
      </c>
      <c r="R13" s="292"/>
      <c r="S13" s="79"/>
      <c r="U13" s="85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</row>
    <row r="14" spans="2:32" ht="13.5" customHeight="1">
      <c r="B14" s="16"/>
      <c r="C14" s="17"/>
      <c r="D14" s="18"/>
      <c r="E14" s="17"/>
      <c r="F14" s="13"/>
      <c r="G14" s="19"/>
      <c r="H14" s="18"/>
      <c r="I14" s="18"/>
      <c r="J14" s="11"/>
      <c r="K14" s="23"/>
      <c r="L14" s="22"/>
      <c r="M14" s="22"/>
      <c r="O14" s="66"/>
      <c r="Q14" s="52"/>
      <c r="R14" s="53"/>
      <c r="S14" s="13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</row>
    <row r="15" spans="7:32" ht="12.75">
      <c r="G15" s="284" t="s">
        <v>19</v>
      </c>
      <c r="H15" s="284"/>
      <c r="I15" s="284"/>
      <c r="J15" s="284"/>
      <c r="K15" s="284"/>
      <c r="L15" s="284"/>
      <c r="M15" s="284"/>
      <c r="N15" s="284"/>
      <c r="O15" s="284"/>
      <c r="R15" s="10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</row>
    <row r="16" spans="7:32" ht="12.75">
      <c r="G16" s="34"/>
      <c r="H16" s="82" t="s">
        <v>20</v>
      </c>
      <c r="I16" s="82" t="s">
        <v>21</v>
      </c>
      <c r="J16" s="82" t="s">
        <v>22</v>
      </c>
      <c r="K16" s="82" t="s">
        <v>23</v>
      </c>
      <c r="L16" s="82" t="s">
        <v>57</v>
      </c>
      <c r="M16" s="82" t="s">
        <v>58</v>
      </c>
      <c r="N16" s="82" t="s">
        <v>24</v>
      </c>
      <c r="O16" s="82" t="s">
        <v>25</v>
      </c>
      <c r="R16" s="10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</row>
    <row r="17" spans="6:32" ht="12.75">
      <c r="F17" s="36" t="s">
        <v>30</v>
      </c>
      <c r="G17" s="273" t="str">
        <f>calculoC!F52</f>
        <v>Juan Hilario</v>
      </c>
      <c r="H17" s="274">
        <f>calculoC!G52</f>
        <v>3</v>
      </c>
      <c r="I17" s="274">
        <f>calculoC!H52</f>
        <v>3</v>
      </c>
      <c r="J17" s="274">
        <f>calculoC!I52</f>
        <v>0</v>
      </c>
      <c r="K17" s="274">
        <f>calculoC!J52</f>
        <v>0</v>
      </c>
      <c r="L17" s="274">
        <f>calculoC!K52</f>
        <v>9</v>
      </c>
      <c r="M17" s="274">
        <f>calculoC!L52</f>
        <v>2</v>
      </c>
      <c r="N17" s="274">
        <f>L17-M17</f>
        <v>7</v>
      </c>
      <c r="O17" s="274">
        <f>calculoC!M52</f>
        <v>9</v>
      </c>
      <c r="P17" s="26"/>
      <c r="Q17" s="24"/>
      <c r="R17" s="25"/>
      <c r="S17" s="24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</row>
    <row r="18" spans="6:32" ht="12.75">
      <c r="F18" s="36" t="s">
        <v>30</v>
      </c>
      <c r="G18" s="273" t="str">
        <f>calculoC!F53</f>
        <v>Aristides Martin</v>
      </c>
      <c r="H18" s="274">
        <f>calculoC!G53</f>
        <v>3</v>
      </c>
      <c r="I18" s="274">
        <f>calculoC!H53</f>
        <v>2</v>
      </c>
      <c r="J18" s="274">
        <f>calculoC!I53</f>
        <v>0</v>
      </c>
      <c r="K18" s="274">
        <f>calculoC!J53</f>
        <v>1</v>
      </c>
      <c r="L18" s="274">
        <f>calculoC!K53</f>
        <v>6</v>
      </c>
      <c r="M18" s="274">
        <f>calculoC!L53</f>
        <v>3</v>
      </c>
      <c r="N18" s="274">
        <f>L18-M18</f>
        <v>3</v>
      </c>
      <c r="O18" s="274">
        <f>calculoC!M53</f>
        <v>6</v>
      </c>
      <c r="P18" s="26"/>
      <c r="Q18" s="24"/>
      <c r="R18" s="25"/>
      <c r="S18" s="24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</row>
    <row r="19" spans="6:32" ht="12.75">
      <c r="F19" s="24"/>
      <c r="G19" s="275" t="str">
        <f>calculoC!F54</f>
        <v>Jorge Fregel</v>
      </c>
      <c r="H19" s="274">
        <f>calculoC!G54</f>
        <v>3</v>
      </c>
      <c r="I19" s="274">
        <f>calculoC!H54</f>
        <v>1</v>
      </c>
      <c r="J19" s="274">
        <f>calculoC!I54</f>
        <v>0</v>
      </c>
      <c r="K19" s="274">
        <f>calculoC!J54</f>
        <v>2</v>
      </c>
      <c r="L19" s="274">
        <f>calculoC!K54</f>
        <v>5</v>
      </c>
      <c r="M19" s="274">
        <f>calculoC!L54</f>
        <v>7</v>
      </c>
      <c r="N19" s="274">
        <f>L19-M19</f>
        <v>-2</v>
      </c>
      <c r="O19" s="274">
        <f>calculoC!M54</f>
        <v>3</v>
      </c>
      <c r="P19" s="27"/>
      <c r="Q19" s="24"/>
      <c r="R19" s="25"/>
      <c r="S19" s="24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</row>
    <row r="20" spans="6:32" ht="12.75">
      <c r="F20" s="24"/>
      <c r="G20" s="275" t="str">
        <f>calculoC!F55</f>
        <v>Agliberto Sánchez</v>
      </c>
      <c r="H20" s="274">
        <f>calculoC!G55</f>
        <v>3</v>
      </c>
      <c r="I20" s="274">
        <f>calculoC!H55</f>
        <v>0</v>
      </c>
      <c r="J20" s="274">
        <f>calculoC!I55</f>
        <v>0</v>
      </c>
      <c r="K20" s="274">
        <f>calculoC!J55</f>
        <v>3</v>
      </c>
      <c r="L20" s="274">
        <f>calculoC!K55</f>
        <v>1</v>
      </c>
      <c r="M20" s="274">
        <f>calculoC!L55</f>
        <v>9</v>
      </c>
      <c r="N20" s="274">
        <f>L20-M20</f>
        <v>-8</v>
      </c>
      <c r="O20" s="274">
        <f>calculoC!M55</f>
        <v>0</v>
      </c>
      <c r="P20" s="27"/>
      <c r="Q20" s="27"/>
      <c r="R20" s="28"/>
      <c r="S20" s="27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</row>
    <row r="21" spans="14:32" ht="12.75">
      <c r="N21" s="29"/>
      <c r="O21" s="29"/>
      <c r="P21" s="29"/>
      <c r="Q21" s="29"/>
      <c r="R21" s="30"/>
      <c r="S21" s="29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</row>
    <row r="22" spans="14:32" ht="11.25" customHeight="1">
      <c r="N22" s="29"/>
      <c r="O22" s="29"/>
      <c r="P22" s="29"/>
      <c r="Q22" s="29"/>
      <c r="R22" s="30"/>
      <c r="S22" s="29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</row>
    <row r="23" spans="14:32" ht="9" customHeight="1">
      <c r="N23" s="29"/>
      <c r="O23" s="29"/>
      <c r="P23" s="29"/>
      <c r="R23" s="31"/>
      <c r="S23" s="29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</row>
    <row r="24" spans="2:32" ht="13.5">
      <c r="B24" s="33"/>
      <c r="C24" s="37"/>
      <c r="N24" s="83"/>
      <c r="O24" s="83"/>
      <c r="P24" s="86" t="s">
        <v>26</v>
      </c>
      <c r="Q24" s="87">
        <f ca="1">TODAY()</f>
        <v>42412</v>
      </c>
      <c r="R24" s="88">
        <f ca="1">NOW()</f>
        <v>42412.64343761574</v>
      </c>
      <c r="S24" s="32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</row>
    <row r="25" spans="1:32" ht="12.75" hidden="1">
      <c r="A25" s="5"/>
      <c r="B25" s="5"/>
      <c r="C25" s="5"/>
      <c r="D25" s="5"/>
      <c r="E25" s="5"/>
      <c r="H25" s="5"/>
      <c r="I25" s="5"/>
      <c r="J25" s="5"/>
      <c r="K25" s="5"/>
      <c r="L25" s="5"/>
      <c r="M25" s="5"/>
      <c r="N25" s="84"/>
      <c r="O25" s="84"/>
      <c r="P25" s="84"/>
      <c r="Q25" s="84">
        <f>HOUR(R24)</f>
        <v>15</v>
      </c>
      <c r="R25" s="84">
        <f>MINUTE(R24)</f>
        <v>26</v>
      </c>
      <c r="S25" s="6"/>
      <c r="T25" s="5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</row>
    <row r="26" spans="2:32" ht="12.75" hidden="1">
      <c r="B26" s="5"/>
      <c r="C26" s="5"/>
      <c r="D26" s="5"/>
      <c r="E26" s="5"/>
      <c r="H26" s="5"/>
      <c r="I26" s="5"/>
      <c r="J26" s="5"/>
      <c r="K26" s="5"/>
      <c r="L26" s="5"/>
      <c r="M26" s="5"/>
      <c r="N26" s="84"/>
      <c r="O26" s="84"/>
      <c r="P26" s="84"/>
      <c r="Q26" s="84"/>
      <c r="R26" s="89">
        <f>TIME(Q25,R25,0)</f>
        <v>0.6430555555555556</v>
      </c>
      <c r="S26" s="6"/>
      <c r="T26" s="5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</row>
    <row r="27" spans="14:32" ht="12.75">
      <c r="N27" s="85"/>
      <c r="O27" s="85"/>
      <c r="P27" s="85"/>
      <c r="Q27" s="85"/>
      <c r="R27" s="85"/>
      <c r="S27" s="32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</row>
    <row r="28" spans="14:32" ht="12.75">
      <c r="N28" s="85"/>
      <c r="O28" s="85"/>
      <c r="P28" s="85"/>
      <c r="Q28" s="291" t="s">
        <v>49</v>
      </c>
      <c r="R28" s="291"/>
      <c r="S28" s="32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</row>
    <row r="29" spans="14:32" ht="12.75">
      <c r="N29" s="29"/>
      <c r="O29" s="29"/>
      <c r="P29" s="29"/>
      <c r="Q29" s="32"/>
      <c r="R29" s="32"/>
      <c r="S29" s="32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</row>
    <row r="30" spans="22:32" ht="12.75"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</row>
    <row r="31" spans="22:32" ht="12.75"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</row>
    <row r="32" spans="22:32" ht="12.75"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</row>
    <row r="33" spans="22:32" ht="12.75"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</row>
    <row r="34" spans="1:32" ht="12.75">
      <c r="A34" s="221"/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</row>
    <row r="35" spans="1:32" ht="12.75">
      <c r="A35" s="221"/>
      <c r="B35" s="221"/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</row>
    <row r="36" spans="1:32" ht="12.75">
      <c r="A36" s="221"/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</row>
    <row r="37" spans="1:32" ht="12.75">
      <c r="A37" s="221"/>
      <c r="B37" s="221"/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</row>
    <row r="38" spans="1:32" ht="12.75">
      <c r="A38" s="221"/>
      <c r="B38" s="221"/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</row>
    <row r="39" spans="1:32" ht="12.75">
      <c r="A39" s="221"/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</row>
    <row r="40" spans="1:32" ht="12.75">
      <c r="A40" s="221"/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</row>
    <row r="41" spans="1:32" ht="12.75">
      <c r="A41" s="221"/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</row>
    <row r="42" spans="1:32" ht="12.75">
      <c r="A42" s="221"/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</row>
    <row r="43" spans="1:32" ht="12.75">
      <c r="A43" s="221"/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</row>
    <row r="44" spans="1:32" ht="12.75">
      <c r="A44" s="221"/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</row>
    <row r="45" spans="1:32" ht="12.75">
      <c r="A45" s="221"/>
      <c r="B45" s="221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</row>
    <row r="46" spans="1:32" ht="12.75">
      <c r="A46" s="221"/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</row>
    <row r="47" spans="1:32" ht="12.75">
      <c r="A47" s="221"/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</row>
    <row r="48" spans="1:32" ht="12.75">
      <c r="A48" s="221"/>
      <c r="B48" s="221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</row>
    <row r="49" spans="1:32" ht="12.75">
      <c r="A49" s="221"/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</row>
    <row r="50" spans="1:32" ht="12.75">
      <c r="A50" s="221"/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</row>
    <row r="51" spans="1:32" ht="12.75">
      <c r="A51" s="221"/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</row>
    <row r="52" spans="1:32" ht="12.75">
      <c r="A52" s="221"/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</row>
    <row r="53" spans="1:32" ht="12.75">
      <c r="A53" s="221"/>
      <c r="B53" s="221"/>
      <c r="C53" s="221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221"/>
    </row>
    <row r="54" spans="1:32" ht="12.75">
      <c r="A54" s="221"/>
      <c r="B54" s="221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</row>
    <row r="55" spans="1:32" ht="12.75">
      <c r="A55" s="221"/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221"/>
    </row>
    <row r="56" spans="1:32" ht="12.75">
      <c r="A56" s="221"/>
      <c r="B56" s="221"/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21"/>
      <c r="AB56" s="221"/>
      <c r="AC56" s="221"/>
      <c r="AD56" s="221"/>
      <c r="AE56" s="221"/>
      <c r="AF56" s="221"/>
    </row>
    <row r="57" spans="1:32" ht="12.75">
      <c r="A57" s="221"/>
      <c r="B57" s="221"/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21"/>
      <c r="Y57" s="221"/>
      <c r="Z57" s="221"/>
      <c r="AA57" s="221"/>
      <c r="AB57" s="221"/>
      <c r="AC57" s="221"/>
      <c r="AD57" s="221"/>
      <c r="AE57" s="221"/>
      <c r="AF57" s="221"/>
    </row>
    <row r="58" spans="1:32" ht="12.75">
      <c r="A58" s="221"/>
      <c r="B58" s="221"/>
      <c r="C58" s="221"/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21"/>
      <c r="Z58" s="221"/>
      <c r="AA58" s="221"/>
      <c r="AB58" s="221"/>
      <c r="AC58" s="221"/>
      <c r="AD58" s="221"/>
      <c r="AE58" s="221"/>
      <c r="AF58" s="221"/>
    </row>
    <row r="59" spans="1:32" ht="12.75">
      <c r="A59" s="221"/>
      <c r="B59" s="221"/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  <c r="P59" s="221"/>
      <c r="Q59" s="221"/>
      <c r="R59" s="221"/>
      <c r="S59" s="221"/>
      <c r="T59" s="221"/>
      <c r="U59" s="221"/>
      <c r="V59" s="221"/>
      <c r="W59" s="221"/>
      <c r="X59" s="221"/>
      <c r="Y59" s="221"/>
      <c r="Z59" s="221"/>
      <c r="AA59" s="221"/>
      <c r="AB59" s="221"/>
      <c r="AC59" s="221"/>
      <c r="AD59" s="221"/>
      <c r="AE59" s="221"/>
      <c r="AF59" s="221"/>
    </row>
    <row r="60" spans="1:32" ht="12.75">
      <c r="A60" s="221"/>
      <c r="B60" s="221"/>
      <c r="C60" s="221"/>
      <c r="D60" s="221"/>
      <c r="E60" s="221"/>
      <c r="F60" s="221"/>
      <c r="G60" s="221"/>
      <c r="H60" s="221"/>
      <c r="I60" s="221"/>
      <c r="J60" s="221"/>
      <c r="K60" s="221"/>
      <c r="L60" s="221"/>
      <c r="M60" s="221"/>
      <c r="N60" s="221"/>
      <c r="O60" s="221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1"/>
      <c r="AD60" s="221"/>
      <c r="AE60" s="221"/>
      <c r="AF60" s="221"/>
    </row>
    <row r="61" spans="1:32" ht="12.75">
      <c r="A61" s="221"/>
      <c r="B61" s="221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221"/>
      <c r="T61" s="221"/>
      <c r="U61" s="221"/>
      <c r="V61" s="221"/>
      <c r="W61" s="221"/>
      <c r="X61" s="221"/>
      <c r="Y61" s="221"/>
      <c r="Z61" s="221"/>
      <c r="AA61" s="221"/>
      <c r="AB61" s="221"/>
      <c r="AC61" s="221"/>
      <c r="AD61" s="221"/>
      <c r="AE61" s="221"/>
      <c r="AF61" s="221"/>
    </row>
    <row r="62" spans="1:32" ht="12.75">
      <c r="A62" s="221"/>
      <c r="B62" s="221"/>
      <c r="C62" s="221"/>
      <c r="D62" s="221"/>
      <c r="E62" s="221"/>
      <c r="F62" s="221"/>
      <c r="G62" s="221"/>
      <c r="H62" s="221"/>
      <c r="I62" s="221"/>
      <c r="J62" s="221"/>
      <c r="K62" s="221"/>
      <c r="L62" s="221"/>
      <c r="M62" s="221"/>
      <c r="N62" s="221"/>
      <c r="O62" s="221"/>
      <c r="P62" s="221"/>
      <c r="Q62" s="221"/>
      <c r="R62" s="221"/>
      <c r="S62" s="221"/>
      <c r="T62" s="221"/>
      <c r="U62" s="221"/>
      <c r="V62" s="221"/>
      <c r="W62" s="221"/>
      <c r="X62" s="221"/>
      <c r="Y62" s="221"/>
      <c r="Z62" s="221"/>
      <c r="AA62" s="221"/>
      <c r="AB62" s="221"/>
      <c r="AC62" s="221"/>
      <c r="AD62" s="221"/>
      <c r="AE62" s="221"/>
      <c r="AF62" s="221"/>
    </row>
    <row r="63" spans="1:32" ht="12.75">
      <c r="A63" s="221"/>
      <c r="B63" s="221"/>
      <c r="C63" s="221"/>
      <c r="D63" s="221"/>
      <c r="E63" s="221"/>
      <c r="F63" s="221"/>
      <c r="G63" s="221"/>
      <c r="H63" s="221"/>
      <c r="I63" s="221"/>
      <c r="J63" s="221"/>
      <c r="K63" s="221"/>
      <c r="L63" s="221"/>
      <c r="M63" s="221"/>
      <c r="N63" s="221"/>
      <c r="O63" s="221"/>
      <c r="P63" s="221"/>
      <c r="Q63" s="221"/>
      <c r="R63" s="221"/>
      <c r="S63" s="221"/>
      <c r="T63" s="221"/>
      <c r="U63" s="221"/>
      <c r="V63" s="221"/>
      <c r="W63" s="221"/>
      <c r="X63" s="221"/>
      <c r="Y63" s="221"/>
      <c r="Z63" s="221"/>
      <c r="AA63" s="221"/>
      <c r="AB63" s="221"/>
      <c r="AC63" s="221"/>
      <c r="AD63" s="221"/>
      <c r="AE63" s="221"/>
      <c r="AF63" s="221"/>
    </row>
    <row r="64" spans="1:32" ht="12.75">
      <c r="A64" s="221"/>
      <c r="B64" s="221"/>
      <c r="C64" s="221"/>
      <c r="D64" s="221"/>
      <c r="E64" s="221"/>
      <c r="F64" s="221"/>
      <c r="G64" s="221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221"/>
      <c r="T64" s="221"/>
      <c r="U64" s="221"/>
      <c r="V64" s="221"/>
      <c r="W64" s="221"/>
      <c r="X64" s="221"/>
      <c r="Y64" s="221"/>
      <c r="Z64" s="221"/>
      <c r="AA64" s="221"/>
      <c r="AB64" s="221"/>
      <c r="AC64" s="221"/>
      <c r="AD64" s="221"/>
      <c r="AE64" s="221"/>
      <c r="AF64" s="221"/>
    </row>
    <row r="65" spans="1:32" ht="12.75">
      <c r="A65" s="221"/>
      <c r="B65" s="221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221"/>
      <c r="W65" s="221"/>
      <c r="X65" s="221"/>
      <c r="Y65" s="221"/>
      <c r="Z65" s="221"/>
      <c r="AA65" s="221"/>
      <c r="AB65" s="221"/>
      <c r="AC65" s="221"/>
      <c r="AD65" s="221"/>
      <c r="AE65" s="221"/>
      <c r="AF65" s="221"/>
    </row>
    <row r="66" spans="1:32" ht="12.75">
      <c r="A66" s="221"/>
      <c r="B66" s="221"/>
      <c r="C66" s="221"/>
      <c r="D66" s="221"/>
      <c r="E66" s="221"/>
      <c r="F66" s="221"/>
      <c r="G66" s="221"/>
      <c r="H66" s="221"/>
      <c r="I66" s="221"/>
      <c r="J66" s="221"/>
      <c r="K66" s="221"/>
      <c r="L66" s="221"/>
      <c r="M66" s="221"/>
      <c r="N66" s="221"/>
      <c r="O66" s="221"/>
      <c r="P66" s="221"/>
      <c r="Q66" s="221"/>
      <c r="R66" s="221"/>
      <c r="S66" s="221"/>
      <c r="T66" s="221"/>
      <c r="U66" s="221"/>
      <c r="V66" s="221"/>
      <c r="W66" s="221"/>
      <c r="X66" s="221"/>
      <c r="Y66" s="221"/>
      <c r="Z66" s="221"/>
      <c r="AA66" s="221"/>
      <c r="AB66" s="221"/>
      <c r="AC66" s="221"/>
      <c r="AD66" s="221"/>
      <c r="AE66" s="221"/>
      <c r="AF66" s="221"/>
    </row>
    <row r="67" spans="1:32" ht="12.75">
      <c r="A67" s="221"/>
      <c r="B67" s="221"/>
      <c r="C67" s="221"/>
      <c r="D67" s="221"/>
      <c r="E67" s="221"/>
      <c r="F67" s="221"/>
      <c r="G67" s="221"/>
      <c r="H67" s="221"/>
      <c r="I67" s="221"/>
      <c r="J67" s="221"/>
      <c r="K67" s="221"/>
      <c r="L67" s="221"/>
      <c r="M67" s="221"/>
      <c r="N67" s="221"/>
      <c r="O67" s="221"/>
      <c r="P67" s="221"/>
      <c r="Q67" s="221"/>
      <c r="R67" s="221"/>
      <c r="S67" s="221"/>
      <c r="T67" s="221"/>
      <c r="U67" s="221"/>
      <c r="V67" s="221"/>
      <c r="W67" s="221"/>
      <c r="X67" s="221"/>
      <c r="Y67" s="221"/>
      <c r="Z67" s="221"/>
      <c r="AA67" s="221"/>
      <c r="AB67" s="221"/>
      <c r="AC67" s="221"/>
      <c r="AD67" s="221"/>
      <c r="AE67" s="221"/>
      <c r="AF67" s="221"/>
    </row>
    <row r="68" spans="1:32" ht="12.75">
      <c r="A68" s="221"/>
      <c r="B68" s="221"/>
      <c r="C68" s="221"/>
      <c r="D68" s="221"/>
      <c r="E68" s="221"/>
      <c r="F68" s="221"/>
      <c r="G68" s="221"/>
      <c r="H68" s="221"/>
      <c r="I68" s="221"/>
      <c r="J68" s="221"/>
      <c r="K68" s="221"/>
      <c r="L68" s="221"/>
      <c r="M68" s="221"/>
      <c r="N68" s="221"/>
      <c r="O68" s="221"/>
      <c r="P68" s="221"/>
      <c r="Q68" s="221"/>
      <c r="R68" s="221"/>
      <c r="S68" s="221"/>
      <c r="T68" s="221"/>
      <c r="U68" s="221"/>
      <c r="V68" s="221"/>
      <c r="W68" s="221"/>
      <c r="X68" s="221"/>
      <c r="Y68" s="221"/>
      <c r="Z68" s="221"/>
      <c r="AA68" s="221"/>
      <c r="AB68" s="221"/>
      <c r="AC68" s="221"/>
      <c r="AD68" s="221"/>
      <c r="AE68" s="221"/>
      <c r="AF68" s="221"/>
    </row>
    <row r="69" spans="1:32" ht="12.75">
      <c r="A69" s="221"/>
      <c r="B69" s="221"/>
      <c r="C69" s="221"/>
      <c r="D69" s="221"/>
      <c r="E69" s="221"/>
      <c r="F69" s="221"/>
      <c r="G69" s="221"/>
      <c r="H69" s="221"/>
      <c r="I69" s="221"/>
      <c r="J69" s="221"/>
      <c r="K69" s="221"/>
      <c r="L69" s="221"/>
      <c r="M69" s="221"/>
      <c r="N69" s="221"/>
      <c r="O69" s="221"/>
      <c r="P69" s="221"/>
      <c r="Q69" s="221"/>
      <c r="R69" s="221"/>
      <c r="S69" s="221"/>
      <c r="T69" s="221"/>
      <c r="U69" s="221"/>
      <c r="V69" s="221"/>
      <c r="W69" s="221"/>
      <c r="X69" s="221"/>
      <c r="Y69" s="221"/>
      <c r="Z69" s="221"/>
      <c r="AA69" s="221"/>
      <c r="AB69" s="221"/>
      <c r="AC69" s="221"/>
      <c r="AD69" s="221"/>
      <c r="AE69" s="221"/>
      <c r="AF69" s="221"/>
    </row>
  </sheetData>
  <sheetProtection/>
  <mergeCells count="30">
    <mergeCell ref="Q28:R28"/>
    <mergeCell ref="B4:M4"/>
    <mergeCell ref="H6:I6"/>
    <mergeCell ref="J6:K6"/>
    <mergeCell ref="L5:M5"/>
    <mergeCell ref="L6:M6"/>
    <mergeCell ref="L8:M8"/>
    <mergeCell ref="J7:K7"/>
    <mergeCell ref="J8:K8"/>
    <mergeCell ref="J9:K9"/>
    <mergeCell ref="Q13:R13"/>
    <mergeCell ref="G15:O15"/>
    <mergeCell ref="L9:M9"/>
    <mergeCell ref="L10:M10"/>
    <mergeCell ref="L11:M11"/>
    <mergeCell ref="H9:I9"/>
    <mergeCell ref="H10:I10"/>
    <mergeCell ref="H11:I11"/>
    <mergeCell ref="J11:K11"/>
    <mergeCell ref="J10:K10"/>
    <mergeCell ref="A1:S2"/>
    <mergeCell ref="Q7:R7"/>
    <mergeCell ref="Q9:R9"/>
    <mergeCell ref="Q11:R11"/>
    <mergeCell ref="H5:I5"/>
    <mergeCell ref="J5:K5"/>
    <mergeCell ref="P4:S5"/>
    <mergeCell ref="H7:I7"/>
    <mergeCell ref="H8:I8"/>
    <mergeCell ref="L7:M7"/>
  </mergeCells>
  <conditionalFormatting sqref="F17:F18">
    <cfRule type="expression" priority="121" dxfId="590" stopIfTrue="1">
      <formula>IF(AND($H$17=3,$H$18=3,$H$19=3,$H$20=3),1,0)</formula>
    </cfRule>
  </conditionalFormatting>
  <conditionalFormatting sqref="G17:O18">
    <cfRule type="expression" priority="122" dxfId="1" stopIfTrue="1">
      <formula>IF(AND($H$17=3,$H$18=3,$H$19=3,$H$20=3),1,0)</formula>
    </cfRule>
  </conditionalFormatting>
  <conditionalFormatting sqref="B7:M7">
    <cfRule type="expression" priority="123" dxfId="1" stopIfTrue="1">
      <formula>IF(OR($L$7="en juego",$L$7="hoy!"),1,0)</formula>
    </cfRule>
  </conditionalFormatting>
  <conditionalFormatting sqref="B6:M6 C7:C11 E7:E11 G7:G11">
    <cfRule type="expression" priority="124" dxfId="1" stopIfTrue="1">
      <formula>IF(OR($L$6="en juego",$L$6="hoy!"),1,0)</formula>
    </cfRule>
  </conditionalFormatting>
  <conditionalFormatting sqref="B8:M8 H9:I9">
    <cfRule type="expression" priority="125" dxfId="1" stopIfTrue="1">
      <formula>IF(OR($L$8="en juego",$L$8="hoy!"),1,0)</formula>
    </cfRule>
  </conditionalFormatting>
  <conditionalFormatting sqref="B9:G9 J9:M9">
    <cfRule type="expression" priority="126" dxfId="1" stopIfTrue="1">
      <formula>IF(OR($L$9="en juego",$L$9="hoy!"),1,0)</formula>
    </cfRule>
  </conditionalFormatting>
  <conditionalFormatting sqref="B10:M10 H11:K11">
    <cfRule type="expression" priority="127" dxfId="1" stopIfTrue="1">
      <formula>IF(OR($L$10="en juego",$L$10="hoy!"),1,0)</formula>
    </cfRule>
  </conditionalFormatting>
  <conditionalFormatting sqref="B11:G11 J11:M11">
    <cfRule type="expression" priority="128" dxfId="1" stopIfTrue="1">
      <formula>IF(OR($L$11="en juego",$L$11="hoy!"),1,0)</formula>
    </cfRule>
  </conditionalFormatting>
  <conditionalFormatting sqref="J9:K9">
    <cfRule type="expression" priority="120" dxfId="1" stopIfTrue="1">
      <formula>IF(OR($L$6="en juego",$L$6="hoy!"),1,0)</formula>
    </cfRule>
  </conditionalFormatting>
  <conditionalFormatting sqref="J9:K9">
    <cfRule type="expression" priority="119" dxfId="1" stopIfTrue="1">
      <formula>IF(OR($L$6="en juego",$L$6="hoy!"),1,0)</formula>
    </cfRule>
  </conditionalFormatting>
  <conditionalFormatting sqref="J10:K11">
    <cfRule type="expression" priority="118" dxfId="1" stopIfTrue="1">
      <formula>IF(OR($L$8="en juego",$L$8="hoy!"),1,0)</formula>
    </cfRule>
  </conditionalFormatting>
  <conditionalFormatting sqref="J10:K11">
    <cfRule type="expression" priority="117" dxfId="1" stopIfTrue="1">
      <formula>IF(OR($L$8="en juego",$L$8="hoy!"),1,0)</formula>
    </cfRule>
  </conditionalFormatting>
  <conditionalFormatting sqref="J7:M7">
    <cfRule type="expression" priority="116" dxfId="1" stopIfTrue="1">
      <formula>IF(OR($L$7="en juego",$L$7="hoy!"),1,0)</formula>
    </cfRule>
  </conditionalFormatting>
  <conditionalFormatting sqref="H6:M6 H7:I7">
    <cfRule type="expression" priority="115" dxfId="1" stopIfTrue="1">
      <formula>IF(OR($L$6="en juego",$L$6="hoy!"),1,0)</formula>
    </cfRule>
  </conditionalFormatting>
  <conditionalFormatting sqref="H8:M8 H9:I9">
    <cfRule type="expression" priority="114" dxfId="1" stopIfTrue="1">
      <formula>IF(OR($L$8="en juego",$L$8="hoy!"),1,0)</formula>
    </cfRule>
  </conditionalFormatting>
  <conditionalFormatting sqref="J9:M9">
    <cfRule type="expression" priority="113" dxfId="1" stopIfTrue="1">
      <formula>IF(OR($L$9="en juego",$L$9="hoy!"),1,0)</formula>
    </cfRule>
  </conditionalFormatting>
  <conditionalFormatting sqref="H10:M10 H11:I11">
    <cfRule type="expression" priority="112" dxfId="1" stopIfTrue="1">
      <formula>IF(OR($L$10="en juego",$L$10="hoy!"),1,0)</formula>
    </cfRule>
  </conditionalFormatting>
  <conditionalFormatting sqref="J11:M11">
    <cfRule type="expression" priority="111" dxfId="1" stopIfTrue="1">
      <formula>IF(OR($L$11="en juego",$L$11="hoy!"),1,0)</formula>
    </cfRule>
  </conditionalFormatting>
  <conditionalFormatting sqref="J10:K10">
    <cfRule type="expression" priority="110" dxfId="1" stopIfTrue="1">
      <formula>IF(OR($L$8="en juego",$L$8="hoy!"),1,0)</formula>
    </cfRule>
  </conditionalFormatting>
  <conditionalFormatting sqref="J11:K11">
    <cfRule type="expression" priority="109" dxfId="1" stopIfTrue="1">
      <formula>IF(OR($L$10="en juego",$L$10="hoy!"),1,0)</formula>
    </cfRule>
  </conditionalFormatting>
  <conditionalFormatting sqref="J11:K11">
    <cfRule type="expression" priority="108" dxfId="1" stopIfTrue="1">
      <formula>IF(OR($L$8="en juego",$L$8="hoy!"),1,0)</formula>
    </cfRule>
  </conditionalFormatting>
  <conditionalFormatting sqref="J7:M7">
    <cfRule type="expression" priority="107" dxfId="1" stopIfTrue="1">
      <formula>IF(OR($L$7="en juego",$L$7="hoy!"),1,0)</formula>
    </cfRule>
  </conditionalFormatting>
  <conditionalFormatting sqref="H6:M6 H7:I7">
    <cfRule type="expression" priority="106" dxfId="1" stopIfTrue="1">
      <formula>IF(OR($L$6="en juego",$L$6="hoy!"),1,0)</formula>
    </cfRule>
  </conditionalFormatting>
  <conditionalFormatting sqref="H8:M8">
    <cfRule type="expression" priority="105" dxfId="1" stopIfTrue="1">
      <formula>IF(OR($L$8="en juego",$L$8="hoy!"),1,0)</formula>
    </cfRule>
  </conditionalFormatting>
  <conditionalFormatting sqref="H9:M9">
    <cfRule type="expression" priority="104" dxfId="1" stopIfTrue="1">
      <formula>IF(OR($L$9="en juego",$L$9="hoy!"),1,0)</formula>
    </cfRule>
  </conditionalFormatting>
  <conditionalFormatting sqref="H10:M10 H11:K11">
    <cfRule type="expression" priority="103" dxfId="1" stopIfTrue="1">
      <formula>IF(OR($L$10="en juego",$L$10="hoy!"),1,0)</formula>
    </cfRule>
  </conditionalFormatting>
  <conditionalFormatting sqref="L11:M11">
    <cfRule type="expression" priority="102" dxfId="1" stopIfTrue="1">
      <formula>IF(OR($L$11="en juego",$L$11="hoy!"),1,0)</formula>
    </cfRule>
  </conditionalFormatting>
  <conditionalFormatting sqref="J8:K8">
    <cfRule type="expression" priority="101" dxfId="1" stopIfTrue="1">
      <formula>IF(OR($L$7="en juego",$L$7="hoy!"),1,0)</formula>
    </cfRule>
  </conditionalFormatting>
  <conditionalFormatting sqref="H8:I9">
    <cfRule type="expression" priority="100" dxfId="1" stopIfTrue="1">
      <formula>IF(OR($L$6="en juego",$L$6="hoy!"),1,0)</formula>
    </cfRule>
  </conditionalFormatting>
  <conditionalFormatting sqref="H10:I10">
    <cfRule type="expression" priority="99" dxfId="1" stopIfTrue="1">
      <formula>IF(OR($L$8="en juego",$L$8="hoy!"),1,0)</formula>
    </cfRule>
  </conditionalFormatting>
  <conditionalFormatting sqref="H11:I11">
    <cfRule type="expression" priority="98" dxfId="1" stopIfTrue="1">
      <formula>IF(OR($L$9="en juego",$L$9="hoy!"),1,0)</formula>
    </cfRule>
  </conditionalFormatting>
  <conditionalFormatting sqref="H10:I11">
    <cfRule type="expression" priority="97" dxfId="1" stopIfTrue="1">
      <formula>IF(OR($L$6="en juego",$L$6="hoy!"),1,0)</formula>
    </cfRule>
  </conditionalFormatting>
  <conditionalFormatting sqref="J10:K10">
    <cfRule type="expression" priority="96" dxfId="1" stopIfTrue="1">
      <formula>IF(OR($L$7="en juego",$L$7="hoy!"),1,0)</formula>
    </cfRule>
  </conditionalFormatting>
  <conditionalFormatting sqref="J9:K9">
    <cfRule type="expression" priority="95" dxfId="1" stopIfTrue="1">
      <formula>IF(OR($L$6="en juego",$L$6="hoy!"),1,0)</formula>
    </cfRule>
  </conditionalFormatting>
  <conditionalFormatting sqref="J11:K11">
    <cfRule type="expression" priority="94" dxfId="1" stopIfTrue="1">
      <formula>IF(OR($L$8="en juego",$L$8="hoy!"),1,0)</formula>
    </cfRule>
  </conditionalFormatting>
  <conditionalFormatting sqref="J11:K11">
    <cfRule type="expression" priority="93" dxfId="1" stopIfTrue="1">
      <formula>IF(OR($L$7="en juego",$L$7="hoy!"),1,0)</formula>
    </cfRule>
  </conditionalFormatting>
  <conditionalFormatting sqref="L7:M7">
    <cfRule type="expression" priority="92" dxfId="1" stopIfTrue="1">
      <formula>IF(OR($L$6="en juego",$L$6="hoy!"),1,0)</formula>
    </cfRule>
  </conditionalFormatting>
  <conditionalFormatting sqref="L9:M9">
    <cfRule type="expression" priority="91" dxfId="1" stopIfTrue="1">
      <formula>IF(OR($L$7="en juego",$L$7="hoy!"),1,0)</formula>
    </cfRule>
  </conditionalFormatting>
  <conditionalFormatting sqref="L8:M8">
    <cfRule type="expression" priority="90" dxfId="1" stopIfTrue="1">
      <formula>IF(OR($L$6="en juego",$L$6="hoy!"),1,0)</formula>
    </cfRule>
  </conditionalFormatting>
  <conditionalFormatting sqref="L9:M9">
    <cfRule type="expression" priority="89" dxfId="1" stopIfTrue="1">
      <formula>IF(OR($L$6="en juego",$L$6="hoy!"),1,0)</formula>
    </cfRule>
  </conditionalFormatting>
  <conditionalFormatting sqref="L10:M10">
    <cfRule type="expression" priority="88" dxfId="1" stopIfTrue="1">
      <formula>IF(OR($L$8="en juego",$L$8="hoy!"),1,0)</formula>
    </cfRule>
  </conditionalFormatting>
  <conditionalFormatting sqref="L11:M11">
    <cfRule type="expression" priority="87" dxfId="1" stopIfTrue="1">
      <formula>IF(OR($L$9="en juego",$L$9="hoy!"),1,0)</formula>
    </cfRule>
  </conditionalFormatting>
  <conditionalFormatting sqref="L11:M11">
    <cfRule type="expression" priority="86" dxfId="1" stopIfTrue="1">
      <formula>IF(OR($L$7="en juego",$L$7="hoy!"),1,0)</formula>
    </cfRule>
  </conditionalFormatting>
  <conditionalFormatting sqref="L10:M10">
    <cfRule type="expression" priority="85" dxfId="1" stopIfTrue="1">
      <formula>IF(OR($L$6="en juego",$L$6="hoy!"),1,0)</formula>
    </cfRule>
  </conditionalFormatting>
  <conditionalFormatting sqref="L11:M11">
    <cfRule type="expression" priority="84" dxfId="1" stopIfTrue="1">
      <formula>IF(OR($L$6="en juego",$L$6="hoy!"),1,0)</formula>
    </cfRule>
  </conditionalFormatting>
  <conditionalFormatting sqref="H7:I7">
    <cfRule type="expression" priority="83" dxfId="1" stopIfTrue="1">
      <formula>IF(OR($L$6="en juego",$L$6="hoy!"),1,0)</formula>
    </cfRule>
  </conditionalFormatting>
  <conditionalFormatting sqref="H9:I9">
    <cfRule type="expression" priority="82" dxfId="1" stopIfTrue="1">
      <formula>IF(OR($L$7="en juego",$L$7="hoy!"),1,0)</formula>
    </cfRule>
  </conditionalFormatting>
  <conditionalFormatting sqref="H8:I8">
    <cfRule type="expression" priority="81" dxfId="1" stopIfTrue="1">
      <formula>IF(OR($L$6="en juego",$L$6="hoy!"),1,0)</formula>
    </cfRule>
  </conditionalFormatting>
  <conditionalFormatting sqref="H8:I9">
    <cfRule type="expression" priority="80" dxfId="1" stopIfTrue="1">
      <formula>IF(OR($L$6="en juego",$L$6="hoy!"),1,0)</formula>
    </cfRule>
  </conditionalFormatting>
  <conditionalFormatting sqref="H8:I9">
    <cfRule type="expression" priority="79" dxfId="1" stopIfTrue="1">
      <formula>IF(OR($L$6="en juego",$L$6="hoy!"),1,0)</formula>
    </cfRule>
  </conditionalFormatting>
  <conditionalFormatting sqref="H9:I9">
    <cfRule type="expression" priority="78" dxfId="1" stopIfTrue="1">
      <formula>IF(OR($L$6="en juego",$L$6="hoy!"),1,0)</formula>
    </cfRule>
  </conditionalFormatting>
  <conditionalFormatting sqref="H10:I11">
    <cfRule type="expression" priority="77" dxfId="1" stopIfTrue="1">
      <formula>IF(OR($L$8="en juego",$L$8="hoy!"),1,0)</formula>
    </cfRule>
  </conditionalFormatting>
  <conditionalFormatting sqref="H10:I11">
    <cfRule type="expression" priority="76" dxfId="1" stopIfTrue="1">
      <formula>IF(OR($L$8="en juego",$L$8="hoy!"),1,0)</formula>
    </cfRule>
  </conditionalFormatting>
  <conditionalFormatting sqref="H10:I10">
    <cfRule type="expression" priority="75" dxfId="1" stopIfTrue="1">
      <formula>IF(OR($L$8="en juego",$L$8="hoy!"),1,0)</formula>
    </cfRule>
  </conditionalFormatting>
  <conditionalFormatting sqref="H11:I11">
    <cfRule type="expression" priority="74" dxfId="1" stopIfTrue="1">
      <formula>IF(OR($L$9="en juego",$L$9="hoy!"),1,0)</formula>
    </cfRule>
  </conditionalFormatting>
  <conditionalFormatting sqref="H10:I11">
    <cfRule type="expression" priority="73" dxfId="1" stopIfTrue="1">
      <formula>IF(OR($L$6="en juego",$L$6="hoy!"),1,0)</formula>
    </cfRule>
  </conditionalFormatting>
  <conditionalFormatting sqref="H11:I11">
    <cfRule type="expression" priority="72" dxfId="1" stopIfTrue="1">
      <formula>IF(OR($L$7="en juego",$L$7="hoy!"),1,0)</formula>
    </cfRule>
  </conditionalFormatting>
  <conditionalFormatting sqref="H10:I10">
    <cfRule type="expression" priority="71" dxfId="1" stopIfTrue="1">
      <formula>IF(OR($L$6="en juego",$L$6="hoy!"),1,0)</formula>
    </cfRule>
  </conditionalFormatting>
  <conditionalFormatting sqref="H10:I11">
    <cfRule type="expression" priority="70" dxfId="1" stopIfTrue="1">
      <formula>IF(OR($L$6="en juego",$L$6="hoy!"),1,0)</formula>
    </cfRule>
  </conditionalFormatting>
  <conditionalFormatting sqref="H10:I11">
    <cfRule type="expression" priority="69" dxfId="1" stopIfTrue="1">
      <formula>IF(OR($L$6="en juego",$L$6="hoy!"),1,0)</formula>
    </cfRule>
  </conditionalFormatting>
  <conditionalFormatting sqref="H11:I11">
    <cfRule type="expression" priority="68" dxfId="1" stopIfTrue="1">
      <formula>IF(OR($L$6="en juego",$L$6="hoy!"),1,0)</formula>
    </cfRule>
  </conditionalFormatting>
  <conditionalFormatting sqref="G7 J7:K7">
    <cfRule type="expression" priority="67" dxfId="1" stopIfTrue="1">
      <formula>IF(OR($L$7="en juego",$L$7="hoy!"),1,0)</formula>
    </cfRule>
  </conditionalFormatting>
  <conditionalFormatting sqref="G6:K6 H7:I7 G7:G11">
    <cfRule type="expression" priority="66" dxfId="1" stopIfTrue="1">
      <formula>IF(OR($L$6="en juego",$L$6="hoy!"),1,0)</formula>
    </cfRule>
  </conditionalFormatting>
  <conditionalFormatting sqref="G8:K8 H9:I9">
    <cfRule type="expression" priority="65" dxfId="1" stopIfTrue="1">
      <formula>IF(OR($L$8="en juego",$L$8="hoy!"),1,0)</formula>
    </cfRule>
  </conditionalFormatting>
  <conditionalFormatting sqref="G9 J9:K9">
    <cfRule type="expression" priority="64" dxfId="1" stopIfTrue="1">
      <formula>IF(OR($L$9="en juego",$L$9="hoy!"),1,0)</formula>
    </cfRule>
  </conditionalFormatting>
  <conditionalFormatting sqref="G10:K10 H11:I11">
    <cfRule type="expression" priority="63" dxfId="1" stopIfTrue="1">
      <formula>IF(OR($L$10="en juego",$L$10="hoy!"),1,0)</formula>
    </cfRule>
  </conditionalFormatting>
  <conditionalFormatting sqref="G11 J11:K11">
    <cfRule type="expression" priority="62" dxfId="1" stopIfTrue="1">
      <formula>IF(OR($L$11="en juego",$L$11="hoy!"),1,0)</formula>
    </cfRule>
  </conditionalFormatting>
  <conditionalFormatting sqref="J10:K10">
    <cfRule type="expression" priority="61" dxfId="1" stopIfTrue="1">
      <formula>IF(OR($L$8="en juego",$L$8="hoy!"),1,0)</formula>
    </cfRule>
  </conditionalFormatting>
  <conditionalFormatting sqref="J11:K11">
    <cfRule type="expression" priority="60" dxfId="1" stopIfTrue="1">
      <formula>IF(OR($L$10="en juego",$L$10="hoy!"),1,0)</formula>
    </cfRule>
  </conditionalFormatting>
  <conditionalFormatting sqref="J11:K11">
    <cfRule type="expression" priority="59" dxfId="1" stopIfTrue="1">
      <formula>IF(OR($L$8="en juego",$L$8="hoy!"),1,0)</formula>
    </cfRule>
  </conditionalFormatting>
  <conditionalFormatting sqref="G6:G11">
    <cfRule type="expression" priority="58" dxfId="1" stopIfTrue="1">
      <formula>IF(OR($L$6="en juego",$L$6="hoy!"),1,0)</formula>
    </cfRule>
  </conditionalFormatting>
  <conditionalFormatting sqref="G6:G11">
    <cfRule type="expression" priority="57" dxfId="1" stopIfTrue="1">
      <formula>IF(OR($L$8="en juego",$L$8="hoy!"),1,0)</formula>
    </cfRule>
  </conditionalFormatting>
  <conditionalFormatting sqref="G9">
    <cfRule type="expression" priority="56" dxfId="1" stopIfTrue="1">
      <formula>IF(OR($L$6="en juego",$L$6="hoy!"),1,0)</formula>
    </cfRule>
  </conditionalFormatting>
  <conditionalFormatting sqref="G9">
    <cfRule type="expression" priority="55" dxfId="1" stopIfTrue="1">
      <formula>IF(OR($L$6="en juego",$L$6="hoy!"),1,0)</formula>
    </cfRule>
  </conditionalFormatting>
  <conditionalFormatting sqref="G9">
    <cfRule type="expression" priority="54" dxfId="1" stopIfTrue="1">
      <formula>IF(OR($L$8="en juego",$L$8="hoy!"),1,0)</formula>
    </cfRule>
  </conditionalFormatting>
  <conditionalFormatting sqref="J7:K7">
    <cfRule type="expression" priority="53" dxfId="1" stopIfTrue="1">
      <formula>IF(OR($L$7="en juego",$L$7="hoy!"),1,0)</formula>
    </cfRule>
  </conditionalFormatting>
  <conditionalFormatting sqref="H6:K6 H7:I7">
    <cfRule type="expression" priority="52" dxfId="1" stopIfTrue="1">
      <formula>IF(OR($L$6="en juego",$L$6="hoy!"),1,0)</formula>
    </cfRule>
  </conditionalFormatting>
  <conditionalFormatting sqref="H8:K8">
    <cfRule type="expression" priority="51" dxfId="1" stopIfTrue="1">
      <formula>IF(OR($L$8="en juego",$L$8="hoy!"),1,0)</formula>
    </cfRule>
  </conditionalFormatting>
  <conditionalFormatting sqref="H9:K9">
    <cfRule type="expression" priority="50" dxfId="1" stopIfTrue="1">
      <formula>IF(OR($L$9="en juego",$L$9="hoy!"),1,0)</formula>
    </cfRule>
  </conditionalFormatting>
  <conditionalFormatting sqref="H10:K11">
    <cfRule type="expression" priority="49" dxfId="1" stopIfTrue="1">
      <formula>IF(OR($L$10="en juego",$L$10="hoy!"),1,0)</formula>
    </cfRule>
  </conditionalFormatting>
  <conditionalFormatting sqref="J8:K8">
    <cfRule type="expression" priority="48" dxfId="1" stopIfTrue="1">
      <formula>IF(OR($L$7="en juego",$L$7="hoy!"),1,0)</formula>
    </cfRule>
  </conditionalFormatting>
  <conditionalFormatting sqref="H8:I9">
    <cfRule type="expression" priority="47" dxfId="1" stopIfTrue="1">
      <formula>IF(OR($L$6="en juego",$L$6="hoy!"),1,0)</formula>
    </cfRule>
  </conditionalFormatting>
  <conditionalFormatting sqref="H10:I10">
    <cfRule type="expression" priority="46" dxfId="1" stopIfTrue="1">
      <formula>IF(OR($L$8="en juego",$L$8="hoy!"),1,0)</formula>
    </cfRule>
  </conditionalFormatting>
  <conditionalFormatting sqref="H11:I11">
    <cfRule type="expression" priority="45" dxfId="1" stopIfTrue="1">
      <formula>IF(OR($L$9="en juego",$L$9="hoy!"),1,0)</formula>
    </cfRule>
  </conditionalFormatting>
  <conditionalFormatting sqref="H10:I11">
    <cfRule type="expression" priority="44" dxfId="1" stopIfTrue="1">
      <formula>IF(OR($L$6="en juego",$L$6="hoy!"),1,0)</formula>
    </cfRule>
  </conditionalFormatting>
  <conditionalFormatting sqref="J10:K10">
    <cfRule type="expression" priority="43" dxfId="1" stopIfTrue="1">
      <formula>IF(OR($L$7="en juego",$L$7="hoy!"),1,0)</formula>
    </cfRule>
  </conditionalFormatting>
  <conditionalFormatting sqref="J9:K9">
    <cfRule type="expression" priority="42" dxfId="1" stopIfTrue="1">
      <formula>IF(OR($L$6="en juego",$L$6="hoy!"),1,0)</formula>
    </cfRule>
  </conditionalFormatting>
  <conditionalFormatting sqref="J11:K11">
    <cfRule type="expression" priority="41" dxfId="1" stopIfTrue="1">
      <formula>IF(OR($L$8="en juego",$L$8="hoy!"),1,0)</formula>
    </cfRule>
  </conditionalFormatting>
  <conditionalFormatting sqref="J11:K11">
    <cfRule type="expression" priority="40" dxfId="1" stopIfTrue="1">
      <formula>IF(OR($L$7="en juego",$L$7="hoy!"),1,0)</formula>
    </cfRule>
  </conditionalFormatting>
  <conditionalFormatting sqref="H8:I9">
    <cfRule type="expression" priority="39" dxfId="1" stopIfTrue="1">
      <formula>IF(OR($L$6="en juego",$L$6="hoy!"),1,0)</formula>
    </cfRule>
  </conditionalFormatting>
  <conditionalFormatting sqref="H8:I9">
    <cfRule type="expression" priority="38" dxfId="1" stopIfTrue="1">
      <formula>IF(OR($L$6="en juego",$L$6="hoy!"),1,0)</formula>
    </cfRule>
  </conditionalFormatting>
  <conditionalFormatting sqref="H10:I11">
    <cfRule type="expression" priority="37" dxfId="1" stopIfTrue="1">
      <formula>IF(OR($L$8="en juego",$L$8="hoy!"),1,0)</formula>
    </cfRule>
  </conditionalFormatting>
  <conditionalFormatting sqref="H10:I10">
    <cfRule type="expression" priority="36" dxfId="1" stopIfTrue="1">
      <formula>IF(OR($L$8="en juego",$L$8="hoy!"),1,0)</formula>
    </cfRule>
  </conditionalFormatting>
  <conditionalFormatting sqref="H11:I11">
    <cfRule type="expression" priority="35" dxfId="1" stopIfTrue="1">
      <formula>IF(OR($L$9="en juego",$L$9="hoy!"),1,0)</formula>
    </cfRule>
  </conditionalFormatting>
  <conditionalFormatting sqref="H10:I11">
    <cfRule type="expression" priority="34" dxfId="1" stopIfTrue="1">
      <formula>IF(OR($L$6="en juego",$L$6="hoy!"),1,0)</formula>
    </cfRule>
  </conditionalFormatting>
  <conditionalFormatting sqref="H10:I11">
    <cfRule type="expression" priority="33" dxfId="1" stopIfTrue="1">
      <formula>IF(OR($L$6="en juego",$L$6="hoy!"),1,0)</formula>
    </cfRule>
  </conditionalFormatting>
  <conditionalFormatting sqref="H10:I11">
    <cfRule type="expression" priority="32" dxfId="1" stopIfTrue="1">
      <formula>IF(OR($L$6="en juego",$L$6="hoy!"),1,0)</formula>
    </cfRule>
  </conditionalFormatting>
  <conditionalFormatting sqref="G7 J7:K7">
    <cfRule type="expression" priority="31" dxfId="1" stopIfTrue="1">
      <formula>IF(OR($L$7="en juego",$L$7="hoy!"),1,0)</formula>
    </cfRule>
  </conditionalFormatting>
  <conditionalFormatting sqref="G6:K6 G7:G11 H7:I7">
    <cfRule type="expression" priority="30" dxfId="1" stopIfTrue="1">
      <formula>IF(OR($L$6="en juego",$L$6="hoy!"),1,0)</formula>
    </cfRule>
  </conditionalFormatting>
  <conditionalFormatting sqref="G8:K8">
    <cfRule type="expression" priority="29" dxfId="1" stopIfTrue="1">
      <formula>IF(OR($L$8="en juego",$L$8="hoy!"),1,0)</formula>
    </cfRule>
  </conditionalFormatting>
  <conditionalFormatting sqref="G9:K9">
    <cfRule type="expression" priority="28" dxfId="1" stopIfTrue="1">
      <formula>IF(OR($L$9="en juego",$L$9="hoy!"),1,0)</formula>
    </cfRule>
  </conditionalFormatting>
  <conditionalFormatting sqref="G10:K10 H11:K11">
    <cfRule type="expression" priority="27" dxfId="1" stopIfTrue="1">
      <formula>IF(OR($L$10="en juego",$L$10="hoy!"),1,0)</formula>
    </cfRule>
  </conditionalFormatting>
  <conditionalFormatting sqref="G11">
    <cfRule type="expression" priority="26" dxfId="1" stopIfTrue="1">
      <formula>IF(OR($L$11="en juego",$L$11="hoy!"),1,0)</formula>
    </cfRule>
  </conditionalFormatting>
  <conditionalFormatting sqref="J8:K8">
    <cfRule type="expression" priority="25" dxfId="1" stopIfTrue="1">
      <formula>IF(OR($L$7="en juego",$L$7="hoy!"),1,0)</formula>
    </cfRule>
  </conditionalFormatting>
  <conditionalFormatting sqref="G6:G11">
    <cfRule type="expression" priority="24" dxfId="1" stopIfTrue="1">
      <formula>IF(OR($L$8="en juego",$L$8="hoy!"),1,0)</formula>
    </cfRule>
  </conditionalFormatting>
  <conditionalFormatting sqref="H8:I9">
    <cfRule type="expression" priority="23" dxfId="1" stopIfTrue="1">
      <formula>IF(OR($L$6="en juego",$L$6="hoy!"),1,0)</formula>
    </cfRule>
  </conditionalFormatting>
  <conditionalFormatting sqref="H10:I10">
    <cfRule type="expression" priority="22" dxfId="1" stopIfTrue="1">
      <formula>IF(OR($L$8="en juego",$L$8="hoy!"),1,0)</formula>
    </cfRule>
  </conditionalFormatting>
  <conditionalFormatting sqref="H11:I11">
    <cfRule type="expression" priority="21" dxfId="1" stopIfTrue="1">
      <formula>IF(OR($L$9="en juego",$L$9="hoy!"),1,0)</formula>
    </cfRule>
  </conditionalFormatting>
  <conditionalFormatting sqref="H10:I11">
    <cfRule type="expression" priority="20" dxfId="1" stopIfTrue="1">
      <formula>IF(OR($L$6="en juego",$L$6="hoy!"),1,0)</formula>
    </cfRule>
  </conditionalFormatting>
  <conditionalFormatting sqref="J10:K10">
    <cfRule type="expression" priority="19" dxfId="1" stopIfTrue="1">
      <formula>IF(OR($L$7="en juego",$L$7="hoy!"),1,0)</formula>
    </cfRule>
  </conditionalFormatting>
  <conditionalFormatting sqref="J9:K9">
    <cfRule type="expression" priority="18" dxfId="1" stopIfTrue="1">
      <formula>IF(OR($L$6="en juego",$L$6="hoy!"),1,0)</formula>
    </cfRule>
  </conditionalFormatting>
  <conditionalFormatting sqref="J11:K11">
    <cfRule type="expression" priority="17" dxfId="1" stopIfTrue="1">
      <formula>IF(OR($L$8="en juego",$L$8="hoy!"),1,0)</formula>
    </cfRule>
  </conditionalFormatting>
  <conditionalFormatting sqref="J11:K11">
    <cfRule type="expression" priority="16" dxfId="1" stopIfTrue="1">
      <formula>IF(OR($L$7="en juego",$L$7="hoy!"),1,0)</formula>
    </cfRule>
  </conditionalFormatting>
  <conditionalFormatting sqref="H8:I9">
    <cfRule type="expression" priority="15" dxfId="1" stopIfTrue="1">
      <formula>IF(OR($L$6="en juego",$L$6="hoy!"),1,0)</formula>
    </cfRule>
  </conditionalFormatting>
  <conditionalFormatting sqref="H10:I10">
    <cfRule type="expression" priority="14" dxfId="1" stopIfTrue="1">
      <formula>IF(OR($L$8="en juego",$L$8="hoy!"),1,0)</formula>
    </cfRule>
  </conditionalFormatting>
  <conditionalFormatting sqref="H11:I11">
    <cfRule type="expression" priority="13" dxfId="1" stopIfTrue="1">
      <formula>IF(OR($L$9="en juego",$L$9="hoy!"),1,0)</formula>
    </cfRule>
  </conditionalFormatting>
  <conditionalFormatting sqref="H10:I11">
    <cfRule type="expression" priority="12" dxfId="1" stopIfTrue="1">
      <formula>IF(OR($L$6="en juego",$L$6="hoy!"),1,0)</formula>
    </cfRule>
  </conditionalFormatting>
  <conditionalFormatting sqref="H10:I11">
    <cfRule type="expression" priority="11" dxfId="1" stopIfTrue="1">
      <formula>IF(OR($L$6="en juego",$L$6="hoy!"),1,0)</formula>
    </cfRule>
  </conditionalFormatting>
  <conditionalFormatting sqref="G9">
    <cfRule type="expression" priority="10" dxfId="1" stopIfTrue="1">
      <formula>IF(OR($L$7="en juego",$L$7="hoy!"),1,0)</formula>
    </cfRule>
  </conditionalFormatting>
  <conditionalFormatting sqref="G10">
    <cfRule type="expression" priority="9" dxfId="1" stopIfTrue="1">
      <formula>IF(OR($L$8="en juego",$L$8="hoy!"),1,0)</formula>
    </cfRule>
  </conditionalFormatting>
  <conditionalFormatting sqref="G11">
    <cfRule type="expression" priority="8" dxfId="1" stopIfTrue="1">
      <formula>IF(OR($L$9="en juego",$L$9="hoy!"),1,0)</formula>
    </cfRule>
  </conditionalFormatting>
  <conditionalFormatting sqref="G11">
    <cfRule type="expression" priority="7" dxfId="1" stopIfTrue="1">
      <formula>IF(OR($L$7="en juego",$L$7="hoy!"),1,0)</formula>
    </cfRule>
  </conditionalFormatting>
  <conditionalFormatting sqref="H8:I9">
    <cfRule type="expression" priority="6" dxfId="1" stopIfTrue="1">
      <formula>IF(OR($L$6="en juego",$L$6="hoy!"),1,0)</formula>
    </cfRule>
  </conditionalFormatting>
  <conditionalFormatting sqref="H10:I10">
    <cfRule type="expression" priority="5" dxfId="1" stopIfTrue="1">
      <formula>IF(OR($L$8="en juego",$L$8="hoy!"),1,0)</formula>
    </cfRule>
  </conditionalFormatting>
  <conditionalFormatting sqref="H11:I11">
    <cfRule type="expression" priority="4" dxfId="1" stopIfTrue="1">
      <formula>IF(OR($L$9="en juego",$L$9="hoy!"),1,0)</formula>
    </cfRule>
  </conditionalFormatting>
  <conditionalFormatting sqref="H10:I11">
    <cfRule type="expression" priority="3" dxfId="1" stopIfTrue="1">
      <formula>IF(OR($L$6="en juego",$L$6="hoy!"),1,0)</formula>
    </cfRule>
  </conditionalFormatting>
  <conditionalFormatting sqref="H10:I11">
    <cfRule type="expression" priority="2" dxfId="1" stopIfTrue="1">
      <formula>IF(OR($L$6="en juego",$L$6="hoy!"),1,0)</formula>
    </cfRule>
  </conditionalFormatting>
  <conditionalFormatting sqref="H10:I11">
    <cfRule type="expression" priority="1" dxfId="1" stopIfTrue="1">
      <formula>IF(OR($L$6="en juego",$L$6="hoy!"),1,0)</formula>
    </cfRule>
  </conditionalFormatting>
  <dataValidations count="1">
    <dataValidation type="whole" allowBlank="1" showErrorMessage="1" errorTitle="Dato no válido" error="Ingrese sólo un número entero&#10;entre 0 y 99." sqref="C6:C11 E6:E11">
      <formula1>0</formula1>
      <formula2>99</formula2>
    </dataValidation>
  </dataValidations>
  <hyperlinks>
    <hyperlink ref="Q28:R28" location="Menu!A1" display="Menu Principal"/>
  </hyperlinks>
  <printOptions/>
  <pageMargins left="0.7480314960629921" right="0.7480314960629921" top="0.984251968503937" bottom="0.984251968503937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69"/>
  <sheetViews>
    <sheetView showGridLines="0" showRowColHeaders="0" showOutlineSymbols="0" zoomScalePageLayoutView="0" workbookViewId="0" topLeftCell="A1">
      <selection activeCell="U9" sqref="U9"/>
    </sheetView>
  </sheetViews>
  <sheetFormatPr defaultColWidth="11.421875" defaultRowHeight="12.75"/>
  <cols>
    <col min="1" max="1" width="2.7109375" style="4" customWidth="1"/>
    <col min="2" max="2" width="14.28125" style="4" customWidth="1"/>
    <col min="3" max="3" width="3.28125" style="4" customWidth="1"/>
    <col min="4" max="4" width="1.7109375" style="4" customWidth="1"/>
    <col min="5" max="5" width="3.421875" style="4" customWidth="1"/>
    <col min="6" max="7" width="14.28125" style="4" customWidth="1"/>
    <col min="8" max="12" width="3.7109375" style="4" customWidth="1"/>
    <col min="13" max="14" width="3.8515625" style="4" customWidth="1"/>
    <col min="15" max="15" width="4.7109375" style="4" customWidth="1"/>
    <col min="16" max="16" width="5.7109375" style="4" customWidth="1"/>
    <col min="17" max="18" width="7.7109375" style="4" customWidth="1"/>
    <col min="19" max="19" width="5.7109375" style="4" customWidth="1"/>
    <col min="20" max="20" width="7.7109375" style="4" customWidth="1"/>
    <col min="21" max="16384" width="11.421875" style="4" customWidth="1"/>
  </cols>
  <sheetData>
    <row r="1" spans="1:32" s="9" customFormat="1" ht="34.5" customHeight="1">
      <c r="A1" s="282" t="s">
        <v>93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75"/>
      <c r="U1" s="76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</row>
    <row r="2" spans="1:32" s="9" customFormat="1" ht="34.5" customHeight="1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77"/>
      <c r="U2" s="76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</row>
    <row r="3" spans="7:32" ht="21" customHeight="1">
      <c r="G3" s="10"/>
      <c r="L3" s="11"/>
      <c r="M3" s="12"/>
      <c r="R3" s="10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</row>
    <row r="4" spans="2:32" ht="12.75" customHeight="1">
      <c r="B4" s="284" t="s">
        <v>3</v>
      </c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P4" s="293" t="s">
        <v>70</v>
      </c>
      <c r="Q4" s="294"/>
      <c r="R4" s="294"/>
      <c r="S4" s="294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</row>
    <row r="5" spans="1:32" ht="12.75" customHeight="1">
      <c r="A5" s="13"/>
      <c r="B5" s="222" t="s">
        <v>83</v>
      </c>
      <c r="C5" s="13"/>
      <c r="D5" s="13"/>
      <c r="E5" s="13"/>
      <c r="F5" s="222" t="s">
        <v>83</v>
      </c>
      <c r="G5" s="141" t="s">
        <v>73</v>
      </c>
      <c r="H5" s="290" t="s">
        <v>18</v>
      </c>
      <c r="I5" s="290"/>
      <c r="J5" s="286" t="s">
        <v>50</v>
      </c>
      <c r="K5" s="286"/>
      <c r="L5" s="286" t="s">
        <v>59</v>
      </c>
      <c r="M5" s="286"/>
      <c r="P5" s="294"/>
      <c r="Q5" s="294"/>
      <c r="R5" s="294"/>
      <c r="S5" s="294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</row>
    <row r="6" spans="1:32" ht="14.25" customHeight="1">
      <c r="A6" s="69">
        <f aca="true" t="shared" si="0" ref="A6:A11">IF(OR(L6="finalizado",L6="en juego",L6="hoy!"),"Ø","")</f>
      </c>
      <c r="B6" s="146" t="str">
        <f>IF(Q7&lt;&gt;"",Q7,"")</f>
        <v>José Luis García</v>
      </c>
      <c r="C6" s="144">
        <v>2</v>
      </c>
      <c r="D6" s="145" t="s">
        <v>4</v>
      </c>
      <c r="E6" s="144">
        <v>3</v>
      </c>
      <c r="F6" s="147" t="str">
        <f>IF(Q9&lt;&gt;"",Q9,"")</f>
        <v>Iván González</v>
      </c>
      <c r="G6" s="270" t="s">
        <v>92</v>
      </c>
      <c r="H6" s="285">
        <v>39922</v>
      </c>
      <c r="I6" s="285"/>
      <c r="J6" s="281">
        <v>0.4583333333333333</v>
      </c>
      <c r="K6" s="281"/>
      <c r="L6" s="287">
        <v>4</v>
      </c>
      <c r="M6" s="287"/>
      <c r="O6" s="13"/>
      <c r="R6" s="10"/>
      <c r="S6" s="13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</row>
    <row r="7" spans="1:32" ht="14.25" customHeight="1">
      <c r="A7" s="69">
        <f t="shared" si="0"/>
      </c>
      <c r="B7" s="146" t="str">
        <f>IF(Q11&lt;&gt;"",Q11,"")</f>
        <v>Moises Santana</v>
      </c>
      <c r="C7" s="144">
        <v>3</v>
      </c>
      <c r="D7" s="145" t="s">
        <v>4</v>
      </c>
      <c r="E7" s="144">
        <v>2</v>
      </c>
      <c r="F7" s="147" t="str">
        <f>IF(Q13&lt;&gt;"",Q13,"")</f>
        <v>Alexis Cruz</v>
      </c>
      <c r="G7" s="270" t="s">
        <v>92</v>
      </c>
      <c r="H7" s="285">
        <v>39922</v>
      </c>
      <c r="I7" s="285"/>
      <c r="J7" s="281">
        <v>0.47222222222222227</v>
      </c>
      <c r="K7" s="281"/>
      <c r="L7" s="287">
        <v>4</v>
      </c>
      <c r="M7" s="287"/>
      <c r="N7" s="14"/>
      <c r="O7" s="64"/>
      <c r="P7" s="79"/>
      <c r="Q7" s="292" t="s">
        <v>102</v>
      </c>
      <c r="R7" s="292"/>
      <c r="S7" s="79"/>
      <c r="U7" s="85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</row>
    <row r="8" spans="1:32" ht="14.25" customHeight="1">
      <c r="A8" s="69">
        <f t="shared" si="0"/>
      </c>
      <c r="B8" s="146" t="str">
        <f>IF(Q7&lt;&gt;"",Q7,"")</f>
        <v>José Luis García</v>
      </c>
      <c r="C8" s="144">
        <v>2</v>
      </c>
      <c r="D8" s="145" t="s">
        <v>4</v>
      </c>
      <c r="E8" s="144">
        <v>3</v>
      </c>
      <c r="F8" s="147" t="str">
        <f>IF(Q11&lt;&gt;"",Q11,"")</f>
        <v>Moises Santana</v>
      </c>
      <c r="G8" s="270" t="s">
        <v>92</v>
      </c>
      <c r="H8" s="285">
        <v>39922</v>
      </c>
      <c r="I8" s="285"/>
      <c r="J8" s="281">
        <v>0.4861111111111111</v>
      </c>
      <c r="K8" s="281"/>
      <c r="L8" s="287">
        <v>4</v>
      </c>
      <c r="M8" s="287"/>
      <c r="N8" s="15"/>
      <c r="O8" s="65"/>
      <c r="P8" s="80"/>
      <c r="Q8" s="271"/>
      <c r="R8" s="272"/>
      <c r="S8" s="81"/>
      <c r="U8" s="85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</row>
    <row r="9" spans="1:32" ht="14.25" customHeight="1">
      <c r="A9" s="69">
        <f t="shared" si="0"/>
      </c>
      <c r="B9" s="146" t="str">
        <f>IF(Q13&lt;&gt;"",Q13,"")</f>
        <v>Alexis Cruz</v>
      </c>
      <c r="C9" s="144">
        <v>1</v>
      </c>
      <c r="D9" s="145" t="s">
        <v>4</v>
      </c>
      <c r="E9" s="144">
        <v>3</v>
      </c>
      <c r="F9" s="147" t="str">
        <f>IF(Q9&lt;&gt;"",Q9,"")</f>
        <v>Iván González</v>
      </c>
      <c r="G9" s="270" t="s">
        <v>92</v>
      </c>
      <c r="H9" s="285">
        <v>39922</v>
      </c>
      <c r="I9" s="285"/>
      <c r="J9" s="281">
        <v>0.5</v>
      </c>
      <c r="K9" s="281"/>
      <c r="L9" s="287">
        <v>4</v>
      </c>
      <c r="M9" s="287"/>
      <c r="O9" s="13"/>
      <c r="P9" s="79"/>
      <c r="Q9" s="292" t="s">
        <v>78</v>
      </c>
      <c r="R9" s="292"/>
      <c r="S9" s="79"/>
      <c r="U9" s="85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</row>
    <row r="10" spans="1:32" ht="14.25" customHeight="1">
      <c r="A10" s="69">
        <f t="shared" si="0"/>
      </c>
      <c r="B10" s="146" t="str">
        <f>IF(Q13&lt;&gt;"",Q13,"")</f>
        <v>Alexis Cruz</v>
      </c>
      <c r="C10" s="144">
        <v>0</v>
      </c>
      <c r="D10" s="145" t="s">
        <v>4</v>
      </c>
      <c r="E10" s="144">
        <v>3</v>
      </c>
      <c r="F10" s="147" t="str">
        <f>IF(Q7&lt;&gt;"",Q7,"")</f>
        <v>José Luis García</v>
      </c>
      <c r="G10" s="270" t="s">
        <v>92</v>
      </c>
      <c r="H10" s="285">
        <v>39922</v>
      </c>
      <c r="I10" s="285"/>
      <c r="J10" s="281">
        <v>0.513888888888889</v>
      </c>
      <c r="K10" s="281"/>
      <c r="L10" s="287">
        <v>4</v>
      </c>
      <c r="M10" s="287"/>
      <c r="O10" s="13"/>
      <c r="P10" s="80"/>
      <c r="Q10" s="271"/>
      <c r="R10" s="272"/>
      <c r="S10" s="81"/>
      <c r="U10" s="90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</row>
    <row r="11" spans="1:32" ht="14.25" customHeight="1">
      <c r="A11" s="69">
        <f t="shared" si="0"/>
      </c>
      <c r="B11" s="146" t="str">
        <f>IF(Q9&lt;&gt;"",Q9,"")</f>
        <v>Iván González</v>
      </c>
      <c r="C11" s="144">
        <v>0</v>
      </c>
      <c r="D11" s="145" t="s">
        <v>4</v>
      </c>
      <c r="E11" s="144">
        <v>3</v>
      </c>
      <c r="F11" s="147" t="str">
        <f>IF(Q11&lt;&gt;"",Q11,"")</f>
        <v>Moises Santana</v>
      </c>
      <c r="G11" s="270" t="s">
        <v>92</v>
      </c>
      <c r="H11" s="285">
        <v>39922</v>
      </c>
      <c r="I11" s="285"/>
      <c r="J11" s="281">
        <v>0.5277777777777778</v>
      </c>
      <c r="K11" s="281"/>
      <c r="L11" s="287">
        <v>4</v>
      </c>
      <c r="M11" s="287"/>
      <c r="O11" s="13"/>
      <c r="P11" s="79"/>
      <c r="Q11" s="292" t="s">
        <v>103</v>
      </c>
      <c r="R11" s="292"/>
      <c r="S11" s="79"/>
      <c r="U11" s="85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</row>
    <row r="12" spans="2:32" ht="14.25" customHeight="1">
      <c r="B12" s="16"/>
      <c r="C12" s="17"/>
      <c r="D12" s="18"/>
      <c r="E12" s="17"/>
      <c r="F12" s="13"/>
      <c r="G12" s="19"/>
      <c r="H12" s="18"/>
      <c r="I12" s="20"/>
      <c r="J12" s="11"/>
      <c r="K12" s="21"/>
      <c r="L12" s="22"/>
      <c r="M12" s="22"/>
      <c r="O12" s="13"/>
      <c r="P12" s="80"/>
      <c r="Q12" s="271"/>
      <c r="R12" s="272"/>
      <c r="S12" s="81"/>
      <c r="U12" s="85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</row>
    <row r="13" spans="2:32" ht="14.25" customHeight="1">
      <c r="B13" s="16"/>
      <c r="C13" s="17"/>
      <c r="D13" s="18"/>
      <c r="E13" s="17"/>
      <c r="F13" s="13"/>
      <c r="G13" s="19"/>
      <c r="H13" s="18"/>
      <c r="I13" s="18"/>
      <c r="J13" s="11"/>
      <c r="K13" s="23"/>
      <c r="L13" s="22"/>
      <c r="M13" s="22"/>
      <c r="O13" s="13"/>
      <c r="P13" s="79"/>
      <c r="Q13" s="292" t="s">
        <v>104</v>
      </c>
      <c r="R13" s="292"/>
      <c r="S13" s="79"/>
      <c r="U13" s="85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</row>
    <row r="14" spans="2:32" ht="13.5" customHeight="1">
      <c r="B14" s="16"/>
      <c r="C14" s="17"/>
      <c r="D14" s="18"/>
      <c r="E14" s="17"/>
      <c r="F14" s="13"/>
      <c r="G14" s="19"/>
      <c r="H14" s="18"/>
      <c r="I14" s="18"/>
      <c r="J14" s="11"/>
      <c r="K14" s="23"/>
      <c r="L14" s="22"/>
      <c r="M14" s="22"/>
      <c r="O14" s="66"/>
      <c r="Q14" s="52"/>
      <c r="R14" s="53"/>
      <c r="S14" s="13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</row>
    <row r="15" spans="7:32" ht="12.75">
      <c r="G15" s="284" t="s">
        <v>19</v>
      </c>
      <c r="H15" s="284"/>
      <c r="I15" s="284"/>
      <c r="J15" s="284"/>
      <c r="K15" s="284"/>
      <c r="L15" s="284"/>
      <c r="M15" s="284"/>
      <c r="N15" s="284"/>
      <c r="O15" s="284"/>
      <c r="R15" s="10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</row>
    <row r="16" spans="7:32" ht="12.75">
      <c r="G16" s="34"/>
      <c r="H16" s="82" t="s">
        <v>20</v>
      </c>
      <c r="I16" s="82" t="s">
        <v>21</v>
      </c>
      <c r="J16" s="82" t="s">
        <v>22</v>
      </c>
      <c r="K16" s="82" t="s">
        <v>23</v>
      </c>
      <c r="L16" s="82" t="s">
        <v>57</v>
      </c>
      <c r="M16" s="82" t="s">
        <v>58</v>
      </c>
      <c r="N16" s="82" t="s">
        <v>24</v>
      </c>
      <c r="O16" s="82" t="s">
        <v>25</v>
      </c>
      <c r="R16" s="10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</row>
    <row r="17" spans="6:32" ht="12.75">
      <c r="F17" s="36" t="s">
        <v>30</v>
      </c>
      <c r="G17" s="273" t="str">
        <f>calculoD!F52</f>
        <v>Moises Santana</v>
      </c>
      <c r="H17" s="274">
        <f>calculoD!G52</f>
        <v>3</v>
      </c>
      <c r="I17" s="274">
        <f>calculoD!H52</f>
        <v>3</v>
      </c>
      <c r="J17" s="274">
        <f>calculoD!I52</f>
        <v>0</v>
      </c>
      <c r="K17" s="274">
        <f>calculoD!J52</f>
        <v>0</v>
      </c>
      <c r="L17" s="274">
        <f>calculoD!K52</f>
        <v>9</v>
      </c>
      <c r="M17" s="274">
        <f>calculoD!L52</f>
        <v>4</v>
      </c>
      <c r="N17" s="274">
        <f>L17-M17</f>
        <v>5</v>
      </c>
      <c r="O17" s="274">
        <f>calculoD!M52</f>
        <v>9</v>
      </c>
      <c r="P17" s="26"/>
      <c r="Q17" s="24"/>
      <c r="R17" s="25"/>
      <c r="S17" s="24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</row>
    <row r="18" spans="6:32" ht="12.75">
      <c r="F18" s="36" t="s">
        <v>30</v>
      </c>
      <c r="G18" s="273" t="str">
        <f>calculoD!F53</f>
        <v>Iván González</v>
      </c>
      <c r="H18" s="274">
        <f>calculoD!G53</f>
        <v>3</v>
      </c>
      <c r="I18" s="274">
        <f>calculoD!H53</f>
        <v>2</v>
      </c>
      <c r="J18" s="274">
        <f>calculoD!I53</f>
        <v>0</v>
      </c>
      <c r="K18" s="274">
        <f>calculoD!J53</f>
        <v>1</v>
      </c>
      <c r="L18" s="274">
        <f>calculoD!K53</f>
        <v>6</v>
      </c>
      <c r="M18" s="274">
        <f>calculoD!L53</f>
        <v>6</v>
      </c>
      <c r="N18" s="274">
        <f>L18-M18</f>
        <v>0</v>
      </c>
      <c r="O18" s="274">
        <f>calculoD!M53</f>
        <v>6</v>
      </c>
      <c r="P18" s="26"/>
      <c r="Q18" s="24"/>
      <c r="R18" s="25"/>
      <c r="S18" s="24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</row>
    <row r="19" spans="6:32" ht="12.75">
      <c r="F19" s="24"/>
      <c r="G19" s="275" t="str">
        <f>calculoD!F54</f>
        <v>José Luis García</v>
      </c>
      <c r="H19" s="274">
        <f>calculoD!G54</f>
        <v>3</v>
      </c>
      <c r="I19" s="274">
        <f>calculoD!H54</f>
        <v>1</v>
      </c>
      <c r="J19" s="274">
        <f>calculoD!I54</f>
        <v>0</v>
      </c>
      <c r="K19" s="274">
        <f>calculoD!J54</f>
        <v>2</v>
      </c>
      <c r="L19" s="274">
        <f>calculoD!K54</f>
        <v>7</v>
      </c>
      <c r="M19" s="274">
        <f>calculoD!L54</f>
        <v>6</v>
      </c>
      <c r="N19" s="274">
        <f>L19-M19</f>
        <v>1</v>
      </c>
      <c r="O19" s="274">
        <f>calculoD!M54</f>
        <v>3</v>
      </c>
      <c r="P19" s="27"/>
      <c r="Q19" s="24"/>
      <c r="R19" s="25"/>
      <c r="S19" s="24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</row>
    <row r="20" spans="6:32" ht="12.75">
      <c r="F20" s="24"/>
      <c r="G20" s="275" t="str">
        <f>calculoD!F55</f>
        <v>Alexis Cruz</v>
      </c>
      <c r="H20" s="274">
        <f>calculoD!G55</f>
        <v>3</v>
      </c>
      <c r="I20" s="274">
        <f>calculoD!H55</f>
        <v>0</v>
      </c>
      <c r="J20" s="274">
        <f>calculoD!I55</f>
        <v>0</v>
      </c>
      <c r="K20" s="274">
        <f>calculoD!J55</f>
        <v>3</v>
      </c>
      <c r="L20" s="274">
        <f>calculoD!K55</f>
        <v>3</v>
      </c>
      <c r="M20" s="274">
        <f>calculoD!L55</f>
        <v>9</v>
      </c>
      <c r="N20" s="274">
        <f>L20-M20</f>
        <v>-6</v>
      </c>
      <c r="O20" s="274">
        <f>calculoD!M55</f>
        <v>0</v>
      </c>
      <c r="P20" s="27"/>
      <c r="Q20" s="27"/>
      <c r="R20" s="28"/>
      <c r="S20" s="27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</row>
    <row r="21" spans="14:32" ht="12.75">
      <c r="N21" s="29"/>
      <c r="O21" s="29"/>
      <c r="P21" s="29"/>
      <c r="Q21" s="29"/>
      <c r="R21" s="30"/>
      <c r="S21" s="29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</row>
    <row r="22" spans="14:32" ht="11.25" customHeight="1">
      <c r="N22" s="29"/>
      <c r="O22" s="29"/>
      <c r="P22" s="29"/>
      <c r="Q22" s="29"/>
      <c r="R22" s="30"/>
      <c r="S22" s="29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</row>
    <row r="23" spans="14:32" ht="9" customHeight="1">
      <c r="N23" s="29"/>
      <c r="O23" s="29"/>
      <c r="P23" s="29"/>
      <c r="R23" s="31"/>
      <c r="S23" s="29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</row>
    <row r="24" spans="2:32" ht="13.5">
      <c r="B24" s="33"/>
      <c r="C24" s="37"/>
      <c r="N24" s="83"/>
      <c r="O24" s="83"/>
      <c r="P24" s="86" t="s">
        <v>26</v>
      </c>
      <c r="Q24" s="87">
        <f ca="1">TODAY()</f>
        <v>42412</v>
      </c>
      <c r="R24" s="88">
        <f ca="1">NOW()</f>
        <v>42412.64343761574</v>
      </c>
      <c r="S24" s="32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</row>
    <row r="25" spans="1:32" ht="12.75" hidden="1">
      <c r="A25" s="5"/>
      <c r="B25" s="5"/>
      <c r="C25" s="5"/>
      <c r="D25" s="5"/>
      <c r="E25" s="5"/>
      <c r="H25" s="5"/>
      <c r="I25" s="5"/>
      <c r="J25" s="5"/>
      <c r="K25" s="5"/>
      <c r="L25" s="5"/>
      <c r="M25" s="5"/>
      <c r="N25" s="84"/>
      <c r="O25" s="84"/>
      <c r="P25" s="84"/>
      <c r="Q25" s="84">
        <f>HOUR(R24)</f>
        <v>15</v>
      </c>
      <c r="R25" s="84">
        <f>MINUTE(R24)</f>
        <v>26</v>
      </c>
      <c r="S25" s="6"/>
      <c r="T25" s="5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</row>
    <row r="26" spans="2:32" ht="12.75" hidden="1">
      <c r="B26" s="5"/>
      <c r="C26" s="5"/>
      <c r="D26" s="5"/>
      <c r="E26" s="5"/>
      <c r="H26" s="5"/>
      <c r="I26" s="5"/>
      <c r="J26" s="5"/>
      <c r="K26" s="5"/>
      <c r="L26" s="5"/>
      <c r="M26" s="5"/>
      <c r="N26" s="84"/>
      <c r="O26" s="84"/>
      <c r="P26" s="84"/>
      <c r="Q26" s="84"/>
      <c r="R26" s="89">
        <f>TIME(Q25,R25,0)</f>
        <v>0.6430555555555556</v>
      </c>
      <c r="S26" s="6"/>
      <c r="T26" s="5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</row>
    <row r="27" spans="14:32" ht="12.75">
      <c r="N27" s="85"/>
      <c r="O27" s="85"/>
      <c r="P27" s="85"/>
      <c r="Q27" s="85"/>
      <c r="R27" s="85"/>
      <c r="S27" s="32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</row>
    <row r="28" spans="14:32" ht="12.75">
      <c r="N28" s="85"/>
      <c r="O28" s="85"/>
      <c r="P28" s="85"/>
      <c r="Q28" s="291" t="s">
        <v>61</v>
      </c>
      <c r="R28" s="291"/>
      <c r="S28" s="32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</row>
    <row r="29" spans="14:32" ht="12.75">
      <c r="N29" s="29"/>
      <c r="O29" s="29"/>
      <c r="P29" s="29"/>
      <c r="Q29" s="32"/>
      <c r="R29" s="32"/>
      <c r="S29" s="32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</row>
    <row r="30" spans="22:32" ht="12.75"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</row>
    <row r="31" spans="22:32" ht="12.75"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</row>
    <row r="32" spans="22:32" ht="12.75"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</row>
    <row r="33" spans="22:32" ht="12.75"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</row>
    <row r="34" spans="1:32" ht="12.75">
      <c r="A34" s="221"/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</row>
    <row r="35" spans="1:32" ht="12.75">
      <c r="A35" s="221"/>
      <c r="B35" s="221"/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</row>
    <row r="36" spans="1:32" ht="12.75">
      <c r="A36" s="221"/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</row>
    <row r="37" spans="1:32" ht="12.75">
      <c r="A37" s="221"/>
      <c r="B37" s="221"/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</row>
    <row r="38" spans="1:32" ht="12.75">
      <c r="A38" s="221"/>
      <c r="B38" s="221"/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</row>
    <row r="39" spans="1:32" ht="12.75">
      <c r="A39" s="221"/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</row>
    <row r="40" spans="1:32" ht="12.75">
      <c r="A40" s="221"/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</row>
    <row r="41" spans="1:32" ht="12.75">
      <c r="A41" s="221"/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</row>
    <row r="42" spans="1:32" ht="12.75">
      <c r="A42" s="221"/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</row>
    <row r="43" spans="1:32" ht="12.75">
      <c r="A43" s="221"/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</row>
    <row r="44" spans="1:32" ht="12.75">
      <c r="A44" s="221"/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</row>
    <row r="45" spans="1:32" ht="12.75">
      <c r="A45" s="221"/>
      <c r="B45" s="221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</row>
    <row r="46" spans="1:32" ht="12.75">
      <c r="A46" s="221"/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</row>
    <row r="47" spans="1:32" ht="12.75">
      <c r="A47" s="221"/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</row>
    <row r="48" spans="1:32" ht="12.75">
      <c r="A48" s="221"/>
      <c r="B48" s="221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</row>
    <row r="49" spans="1:32" ht="12.75">
      <c r="A49" s="221"/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</row>
    <row r="50" spans="1:32" ht="12.75">
      <c r="A50" s="221"/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</row>
    <row r="51" spans="1:32" ht="12.75">
      <c r="A51" s="221"/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</row>
    <row r="52" spans="1:32" ht="12.75">
      <c r="A52" s="221"/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</row>
    <row r="53" spans="1:32" ht="12.75">
      <c r="A53" s="221"/>
      <c r="B53" s="221"/>
      <c r="C53" s="221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221"/>
    </row>
    <row r="54" spans="1:32" ht="12.75">
      <c r="A54" s="221"/>
      <c r="B54" s="221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</row>
    <row r="55" spans="1:32" ht="12.75">
      <c r="A55" s="221"/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221"/>
    </row>
    <row r="56" spans="1:32" ht="12.75">
      <c r="A56" s="221"/>
      <c r="B56" s="221"/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21"/>
      <c r="AB56" s="221"/>
      <c r="AC56" s="221"/>
      <c r="AD56" s="221"/>
      <c r="AE56" s="221"/>
      <c r="AF56" s="221"/>
    </row>
    <row r="57" spans="1:32" ht="12.75">
      <c r="A57" s="221"/>
      <c r="B57" s="221"/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21"/>
      <c r="Y57" s="221"/>
      <c r="Z57" s="221"/>
      <c r="AA57" s="221"/>
      <c r="AB57" s="221"/>
      <c r="AC57" s="221"/>
      <c r="AD57" s="221"/>
      <c r="AE57" s="221"/>
      <c r="AF57" s="221"/>
    </row>
    <row r="58" spans="1:32" ht="12.75">
      <c r="A58" s="221"/>
      <c r="B58" s="221"/>
      <c r="C58" s="221"/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21"/>
      <c r="Z58" s="221"/>
      <c r="AA58" s="221"/>
      <c r="AB58" s="221"/>
      <c r="AC58" s="221"/>
      <c r="AD58" s="221"/>
      <c r="AE58" s="221"/>
      <c r="AF58" s="221"/>
    </row>
    <row r="59" spans="1:32" ht="12.75">
      <c r="A59" s="221"/>
      <c r="B59" s="221"/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  <c r="P59" s="221"/>
      <c r="Q59" s="221"/>
      <c r="R59" s="221"/>
      <c r="S59" s="221"/>
      <c r="T59" s="221"/>
      <c r="U59" s="221"/>
      <c r="V59" s="221"/>
      <c r="W59" s="221"/>
      <c r="X59" s="221"/>
      <c r="Y59" s="221"/>
      <c r="Z59" s="221"/>
      <c r="AA59" s="221"/>
      <c r="AB59" s="221"/>
      <c r="AC59" s="221"/>
      <c r="AD59" s="221"/>
      <c r="AE59" s="221"/>
      <c r="AF59" s="221"/>
    </row>
    <row r="60" spans="1:32" ht="12.75">
      <c r="A60" s="221"/>
      <c r="B60" s="221"/>
      <c r="C60" s="221"/>
      <c r="D60" s="221"/>
      <c r="E60" s="221"/>
      <c r="F60" s="221"/>
      <c r="G60" s="221"/>
      <c r="H60" s="221"/>
      <c r="I60" s="221"/>
      <c r="J60" s="221"/>
      <c r="K60" s="221"/>
      <c r="L60" s="221"/>
      <c r="M60" s="221"/>
      <c r="N60" s="221"/>
      <c r="O60" s="221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1"/>
      <c r="AD60" s="221"/>
      <c r="AE60" s="221"/>
      <c r="AF60" s="221"/>
    </row>
    <row r="61" spans="1:32" ht="12.75">
      <c r="A61" s="221"/>
      <c r="B61" s="221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221"/>
      <c r="T61" s="221"/>
      <c r="U61" s="221"/>
      <c r="V61" s="221"/>
      <c r="W61" s="221"/>
      <c r="X61" s="221"/>
      <c r="Y61" s="221"/>
      <c r="Z61" s="221"/>
      <c r="AA61" s="221"/>
      <c r="AB61" s="221"/>
      <c r="AC61" s="221"/>
      <c r="AD61" s="221"/>
      <c r="AE61" s="221"/>
      <c r="AF61" s="221"/>
    </row>
    <row r="62" spans="1:32" ht="12.75">
      <c r="A62" s="221"/>
      <c r="B62" s="221"/>
      <c r="C62" s="221"/>
      <c r="D62" s="221"/>
      <c r="E62" s="221"/>
      <c r="F62" s="221"/>
      <c r="G62" s="221"/>
      <c r="H62" s="221"/>
      <c r="I62" s="221"/>
      <c r="J62" s="221"/>
      <c r="K62" s="221"/>
      <c r="L62" s="221"/>
      <c r="M62" s="221"/>
      <c r="N62" s="221"/>
      <c r="O62" s="221"/>
      <c r="P62" s="221"/>
      <c r="Q62" s="221"/>
      <c r="R62" s="221"/>
      <c r="S62" s="221"/>
      <c r="T62" s="221"/>
      <c r="U62" s="221"/>
      <c r="V62" s="221"/>
      <c r="W62" s="221"/>
      <c r="X62" s="221"/>
      <c r="Y62" s="221"/>
      <c r="Z62" s="221"/>
      <c r="AA62" s="221"/>
      <c r="AB62" s="221"/>
      <c r="AC62" s="221"/>
      <c r="AD62" s="221"/>
      <c r="AE62" s="221"/>
      <c r="AF62" s="221"/>
    </row>
    <row r="63" spans="1:32" ht="12.75">
      <c r="A63" s="221"/>
      <c r="B63" s="221"/>
      <c r="C63" s="221"/>
      <c r="D63" s="221"/>
      <c r="E63" s="221"/>
      <c r="F63" s="221"/>
      <c r="G63" s="221"/>
      <c r="H63" s="221"/>
      <c r="I63" s="221"/>
      <c r="J63" s="221"/>
      <c r="K63" s="221"/>
      <c r="L63" s="221"/>
      <c r="M63" s="221"/>
      <c r="N63" s="221"/>
      <c r="O63" s="221"/>
      <c r="P63" s="221"/>
      <c r="Q63" s="221"/>
      <c r="R63" s="221"/>
      <c r="S63" s="221"/>
      <c r="T63" s="221"/>
      <c r="U63" s="221"/>
      <c r="V63" s="221"/>
      <c r="W63" s="221"/>
      <c r="X63" s="221"/>
      <c r="Y63" s="221"/>
      <c r="Z63" s="221"/>
      <c r="AA63" s="221"/>
      <c r="AB63" s="221"/>
      <c r="AC63" s="221"/>
      <c r="AD63" s="221"/>
      <c r="AE63" s="221"/>
      <c r="AF63" s="221"/>
    </row>
    <row r="64" spans="1:32" ht="12.75">
      <c r="A64" s="221"/>
      <c r="B64" s="221"/>
      <c r="C64" s="221"/>
      <c r="D64" s="221"/>
      <c r="E64" s="221"/>
      <c r="F64" s="221"/>
      <c r="G64" s="221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221"/>
      <c r="T64" s="221"/>
      <c r="U64" s="221"/>
      <c r="V64" s="221"/>
      <c r="W64" s="221"/>
      <c r="X64" s="221"/>
      <c r="Y64" s="221"/>
      <c r="Z64" s="221"/>
      <c r="AA64" s="221"/>
      <c r="AB64" s="221"/>
      <c r="AC64" s="221"/>
      <c r="AD64" s="221"/>
      <c r="AE64" s="221"/>
      <c r="AF64" s="221"/>
    </row>
    <row r="65" spans="1:32" ht="12.75">
      <c r="A65" s="221"/>
      <c r="B65" s="221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221"/>
      <c r="W65" s="221"/>
      <c r="X65" s="221"/>
      <c r="Y65" s="221"/>
      <c r="Z65" s="221"/>
      <c r="AA65" s="221"/>
      <c r="AB65" s="221"/>
      <c r="AC65" s="221"/>
      <c r="AD65" s="221"/>
      <c r="AE65" s="221"/>
      <c r="AF65" s="221"/>
    </row>
    <row r="66" spans="1:32" ht="12.75">
      <c r="A66" s="221"/>
      <c r="B66" s="221"/>
      <c r="C66" s="221"/>
      <c r="D66" s="221"/>
      <c r="E66" s="221"/>
      <c r="F66" s="221"/>
      <c r="G66" s="221"/>
      <c r="H66" s="221"/>
      <c r="I66" s="221"/>
      <c r="J66" s="221"/>
      <c r="K66" s="221"/>
      <c r="L66" s="221"/>
      <c r="M66" s="221"/>
      <c r="N66" s="221"/>
      <c r="O66" s="221"/>
      <c r="P66" s="221"/>
      <c r="Q66" s="221"/>
      <c r="R66" s="221"/>
      <c r="S66" s="221"/>
      <c r="T66" s="221"/>
      <c r="U66" s="221"/>
      <c r="V66" s="221"/>
      <c r="W66" s="221"/>
      <c r="X66" s="221"/>
      <c r="Y66" s="221"/>
      <c r="Z66" s="221"/>
      <c r="AA66" s="221"/>
      <c r="AB66" s="221"/>
      <c r="AC66" s="221"/>
      <c r="AD66" s="221"/>
      <c r="AE66" s="221"/>
      <c r="AF66" s="221"/>
    </row>
    <row r="67" spans="1:32" ht="12.75">
      <c r="A67" s="221"/>
      <c r="B67" s="221"/>
      <c r="C67" s="221"/>
      <c r="D67" s="221"/>
      <c r="E67" s="221"/>
      <c r="F67" s="221"/>
      <c r="G67" s="221"/>
      <c r="H67" s="221"/>
      <c r="I67" s="221"/>
      <c r="J67" s="221"/>
      <c r="K67" s="221"/>
      <c r="L67" s="221"/>
      <c r="M67" s="221"/>
      <c r="N67" s="221"/>
      <c r="O67" s="221"/>
      <c r="P67" s="221"/>
      <c r="Q67" s="221"/>
      <c r="R67" s="221"/>
      <c r="S67" s="221"/>
      <c r="T67" s="221"/>
      <c r="U67" s="221"/>
      <c r="V67" s="221"/>
      <c r="W67" s="221"/>
      <c r="X67" s="221"/>
      <c r="Y67" s="221"/>
      <c r="Z67" s="221"/>
      <c r="AA67" s="221"/>
      <c r="AB67" s="221"/>
      <c r="AC67" s="221"/>
      <c r="AD67" s="221"/>
      <c r="AE67" s="221"/>
      <c r="AF67" s="221"/>
    </row>
    <row r="68" spans="1:32" ht="12.75">
      <c r="A68" s="221"/>
      <c r="B68" s="221"/>
      <c r="C68" s="221"/>
      <c r="D68" s="221"/>
      <c r="E68" s="221"/>
      <c r="F68" s="221"/>
      <c r="G68" s="221"/>
      <c r="H68" s="221"/>
      <c r="I68" s="221"/>
      <c r="J68" s="221"/>
      <c r="K68" s="221"/>
      <c r="L68" s="221"/>
      <c r="M68" s="221"/>
      <c r="N68" s="221"/>
      <c r="O68" s="221"/>
      <c r="P68" s="221"/>
      <c r="Q68" s="221"/>
      <c r="R68" s="221"/>
      <c r="S68" s="221"/>
      <c r="T68" s="221"/>
      <c r="U68" s="221"/>
      <c r="V68" s="221"/>
      <c r="W68" s="221"/>
      <c r="X68" s="221"/>
      <c r="Y68" s="221"/>
      <c r="Z68" s="221"/>
      <c r="AA68" s="221"/>
      <c r="AB68" s="221"/>
      <c r="AC68" s="221"/>
      <c r="AD68" s="221"/>
      <c r="AE68" s="221"/>
      <c r="AF68" s="221"/>
    </row>
    <row r="69" spans="1:32" ht="12.75">
      <c r="A69" s="221"/>
      <c r="B69" s="221"/>
      <c r="C69" s="221"/>
      <c r="D69" s="221"/>
      <c r="E69" s="221"/>
      <c r="F69" s="221"/>
      <c r="G69" s="221"/>
      <c r="H69" s="221"/>
      <c r="I69" s="221"/>
      <c r="J69" s="221"/>
      <c r="K69" s="221"/>
      <c r="L69" s="221"/>
      <c r="M69" s="221"/>
      <c r="N69" s="221"/>
      <c r="O69" s="221"/>
      <c r="P69" s="221"/>
      <c r="Q69" s="221"/>
      <c r="R69" s="221"/>
      <c r="S69" s="221"/>
      <c r="T69" s="221"/>
      <c r="U69" s="221"/>
      <c r="V69" s="221"/>
      <c r="W69" s="221"/>
      <c r="X69" s="221"/>
      <c r="Y69" s="221"/>
      <c r="Z69" s="221"/>
      <c r="AA69" s="221"/>
      <c r="AB69" s="221"/>
      <c r="AC69" s="221"/>
      <c r="AD69" s="221"/>
      <c r="AE69" s="221"/>
      <c r="AF69" s="221"/>
    </row>
  </sheetData>
  <sheetProtection/>
  <mergeCells count="30">
    <mergeCell ref="Q28:R28"/>
    <mergeCell ref="B4:M4"/>
    <mergeCell ref="H6:I6"/>
    <mergeCell ref="J6:K6"/>
    <mergeCell ref="L5:M5"/>
    <mergeCell ref="L6:M6"/>
    <mergeCell ref="L8:M8"/>
    <mergeCell ref="J7:K7"/>
    <mergeCell ref="J8:K8"/>
    <mergeCell ref="J9:K9"/>
    <mergeCell ref="Q13:R13"/>
    <mergeCell ref="G15:O15"/>
    <mergeCell ref="L9:M9"/>
    <mergeCell ref="L10:M10"/>
    <mergeCell ref="L11:M11"/>
    <mergeCell ref="H9:I9"/>
    <mergeCell ref="H10:I10"/>
    <mergeCell ref="H11:I11"/>
    <mergeCell ref="J11:K11"/>
    <mergeCell ref="J10:K10"/>
    <mergeCell ref="A1:S2"/>
    <mergeCell ref="Q7:R7"/>
    <mergeCell ref="Q9:R9"/>
    <mergeCell ref="Q11:R11"/>
    <mergeCell ref="H5:I5"/>
    <mergeCell ref="J5:K5"/>
    <mergeCell ref="P4:S5"/>
    <mergeCell ref="H7:I7"/>
    <mergeCell ref="H8:I8"/>
    <mergeCell ref="L7:M7"/>
  </mergeCells>
  <conditionalFormatting sqref="F17:F18">
    <cfRule type="expression" priority="186" dxfId="590" stopIfTrue="1">
      <formula>IF(AND($H$17=3,$H$18=3,$H$19=3,$H$20=3),1,0)</formula>
    </cfRule>
  </conditionalFormatting>
  <conditionalFormatting sqref="G17:O18">
    <cfRule type="expression" priority="187" dxfId="1" stopIfTrue="1">
      <formula>IF(AND($H$17=3,$H$18=3,$H$19=3,$H$20=3),1,0)</formula>
    </cfRule>
  </conditionalFormatting>
  <conditionalFormatting sqref="B7:M7 J8:K11">
    <cfRule type="expression" priority="188" dxfId="1" stopIfTrue="1">
      <formula>IF(OR($L$7="en juego",$L$7="hoy!"),1,0)</formula>
    </cfRule>
  </conditionalFormatting>
  <conditionalFormatting sqref="B6:M6 C7:C11 E7:E11 G7:G11">
    <cfRule type="expression" priority="189" dxfId="1" stopIfTrue="1">
      <formula>IF(OR($L$6="en juego",$L$6="hoy!"),1,0)</formula>
    </cfRule>
  </conditionalFormatting>
  <conditionalFormatting sqref="B8:I8 L8:M8">
    <cfRule type="expression" priority="190" dxfId="1" stopIfTrue="1">
      <formula>IF(OR($L$8="en juego",$L$8="hoy!"),1,0)</formula>
    </cfRule>
  </conditionalFormatting>
  <conditionalFormatting sqref="B9:M9">
    <cfRule type="expression" priority="191" dxfId="1" stopIfTrue="1">
      <formula>IF(OR($L$9="en juego",$L$9="hoy!"),1,0)</formula>
    </cfRule>
  </conditionalFormatting>
  <conditionalFormatting sqref="B10:I10 L10:M10 H11:I11">
    <cfRule type="expression" priority="192" dxfId="1" stopIfTrue="1">
      <formula>IF(OR($L$10="en juego",$L$10="hoy!"),1,0)</formula>
    </cfRule>
  </conditionalFormatting>
  <conditionalFormatting sqref="B11:I11 L11:M11">
    <cfRule type="expression" priority="193" dxfId="1" stopIfTrue="1">
      <formula>IF(OR($L$11="en juego",$L$11="hoy!"),1,0)</formula>
    </cfRule>
  </conditionalFormatting>
  <conditionalFormatting sqref="J9:K9">
    <cfRule type="expression" priority="185" dxfId="1" stopIfTrue="1">
      <formula>IF(OR($L$7="en juego",$L$7="hoy!"),1,0)</formula>
    </cfRule>
  </conditionalFormatting>
  <conditionalFormatting sqref="H7:M7">
    <cfRule type="expression" priority="184" dxfId="1" stopIfTrue="1">
      <formula>IF(OR($L$7="en juego",$L$7="hoy!"),1,0)</formula>
    </cfRule>
  </conditionalFormatting>
  <conditionalFormatting sqref="H6:M6">
    <cfRule type="expression" priority="183" dxfId="1" stopIfTrue="1">
      <formula>IF(OR($L$6="en juego",$L$6="hoy!"),1,0)</formula>
    </cfRule>
  </conditionalFormatting>
  <conditionalFormatting sqref="H8:M8 H9:I9">
    <cfRule type="expression" priority="182" dxfId="1" stopIfTrue="1">
      <formula>IF(OR($L$8="en juego",$L$8="hoy!"),1,0)</formula>
    </cfRule>
  </conditionalFormatting>
  <conditionalFormatting sqref="J9:M9">
    <cfRule type="expression" priority="181" dxfId="1" stopIfTrue="1">
      <formula>IF(OR($L$9="en juego",$L$9="hoy!"),1,0)</formula>
    </cfRule>
  </conditionalFormatting>
  <conditionalFormatting sqref="H10:M10 H11:K11">
    <cfRule type="expression" priority="180" dxfId="1" stopIfTrue="1">
      <formula>IF(OR($L$10="en juego",$L$10="hoy!"),1,0)</formula>
    </cfRule>
  </conditionalFormatting>
  <conditionalFormatting sqref="J11:M11">
    <cfRule type="expression" priority="179" dxfId="1" stopIfTrue="1">
      <formula>IF(OR($L$11="en juego",$L$11="hoy!"),1,0)</formula>
    </cfRule>
  </conditionalFormatting>
  <conditionalFormatting sqref="J9:K9">
    <cfRule type="expression" priority="178" dxfId="1" stopIfTrue="1">
      <formula>IF(OR($L$6="en juego",$L$6="hoy!"),1,0)</formula>
    </cfRule>
  </conditionalFormatting>
  <conditionalFormatting sqref="J9:K9">
    <cfRule type="expression" priority="177" dxfId="1" stopIfTrue="1">
      <formula>IF(OR($L$6="en juego",$L$6="hoy!"),1,0)</formula>
    </cfRule>
  </conditionalFormatting>
  <conditionalFormatting sqref="J10:K11">
    <cfRule type="expression" priority="176" dxfId="1" stopIfTrue="1">
      <formula>IF(OR($L$8="en juego",$L$8="hoy!"),1,0)</formula>
    </cfRule>
  </conditionalFormatting>
  <conditionalFormatting sqref="J10:K11">
    <cfRule type="expression" priority="175" dxfId="1" stopIfTrue="1">
      <formula>IF(OR($L$8="en juego",$L$8="hoy!"),1,0)</formula>
    </cfRule>
  </conditionalFormatting>
  <conditionalFormatting sqref="J7:M7">
    <cfRule type="expression" priority="174" dxfId="1" stopIfTrue="1">
      <formula>IF(OR($L$7="en juego",$L$7="hoy!"),1,0)</formula>
    </cfRule>
  </conditionalFormatting>
  <conditionalFormatting sqref="H6:M6 H7:I7">
    <cfRule type="expression" priority="173" dxfId="1" stopIfTrue="1">
      <formula>IF(OR($L$6="en juego",$L$6="hoy!"),1,0)</formula>
    </cfRule>
  </conditionalFormatting>
  <conditionalFormatting sqref="H8:M8 H9:I9">
    <cfRule type="expression" priority="172" dxfId="1" stopIfTrue="1">
      <formula>IF(OR($L$8="en juego",$L$8="hoy!"),1,0)</formula>
    </cfRule>
  </conditionalFormatting>
  <conditionalFormatting sqref="J9:M9">
    <cfRule type="expression" priority="171" dxfId="1" stopIfTrue="1">
      <formula>IF(OR($L$9="en juego",$L$9="hoy!"),1,0)</formula>
    </cfRule>
  </conditionalFormatting>
  <conditionalFormatting sqref="H10:M10 H11:I11">
    <cfRule type="expression" priority="170" dxfId="1" stopIfTrue="1">
      <formula>IF(OR($L$10="en juego",$L$10="hoy!"),1,0)</formula>
    </cfRule>
  </conditionalFormatting>
  <conditionalFormatting sqref="J11:M11">
    <cfRule type="expression" priority="169" dxfId="1" stopIfTrue="1">
      <formula>IF(OR($L$11="en juego",$L$11="hoy!"),1,0)</formula>
    </cfRule>
  </conditionalFormatting>
  <conditionalFormatting sqref="J10:K10">
    <cfRule type="expression" priority="168" dxfId="1" stopIfTrue="1">
      <formula>IF(OR($L$8="en juego",$L$8="hoy!"),1,0)</formula>
    </cfRule>
  </conditionalFormatting>
  <conditionalFormatting sqref="J11:K11">
    <cfRule type="expression" priority="167" dxfId="1" stopIfTrue="1">
      <formula>IF(OR($L$10="en juego",$L$10="hoy!"),1,0)</formula>
    </cfRule>
  </conditionalFormatting>
  <conditionalFormatting sqref="J11:K11">
    <cfRule type="expression" priority="166" dxfId="1" stopIfTrue="1">
      <formula>IF(OR($L$8="en juego",$L$8="hoy!"),1,0)</formula>
    </cfRule>
  </conditionalFormatting>
  <conditionalFormatting sqref="J7:M7">
    <cfRule type="expression" priority="165" dxfId="1" stopIfTrue="1">
      <formula>IF(OR($L$7="en juego",$L$7="hoy!"),1,0)</formula>
    </cfRule>
  </conditionalFormatting>
  <conditionalFormatting sqref="H6:M6 H7:I7">
    <cfRule type="expression" priority="164" dxfId="1" stopIfTrue="1">
      <formula>IF(OR($L$6="en juego",$L$6="hoy!"),1,0)</formula>
    </cfRule>
  </conditionalFormatting>
  <conditionalFormatting sqref="H8:M8">
    <cfRule type="expression" priority="163" dxfId="1" stopIfTrue="1">
      <formula>IF(OR($L$8="en juego",$L$8="hoy!"),1,0)</formula>
    </cfRule>
  </conditionalFormatting>
  <conditionalFormatting sqref="H9:M9">
    <cfRule type="expression" priority="162" dxfId="1" stopIfTrue="1">
      <formula>IF(OR($L$9="en juego",$L$9="hoy!"),1,0)</formula>
    </cfRule>
  </conditionalFormatting>
  <conditionalFormatting sqref="H10:M10 H11:K11">
    <cfRule type="expression" priority="161" dxfId="1" stopIfTrue="1">
      <formula>IF(OR($L$10="en juego",$L$10="hoy!"),1,0)</formula>
    </cfRule>
  </conditionalFormatting>
  <conditionalFormatting sqref="L11:M11">
    <cfRule type="expression" priority="160" dxfId="1" stopIfTrue="1">
      <formula>IF(OR($L$11="en juego",$L$11="hoy!"),1,0)</formula>
    </cfRule>
  </conditionalFormatting>
  <conditionalFormatting sqref="J8:K8">
    <cfRule type="expression" priority="159" dxfId="1" stopIfTrue="1">
      <formula>IF(OR($L$7="en juego",$L$7="hoy!"),1,0)</formula>
    </cfRule>
  </conditionalFormatting>
  <conditionalFormatting sqref="H8:I9">
    <cfRule type="expression" priority="158" dxfId="1" stopIfTrue="1">
      <formula>IF(OR($L$6="en juego",$L$6="hoy!"),1,0)</formula>
    </cfRule>
  </conditionalFormatting>
  <conditionalFormatting sqref="H10:I10">
    <cfRule type="expression" priority="157" dxfId="1" stopIfTrue="1">
      <formula>IF(OR($L$8="en juego",$L$8="hoy!"),1,0)</formula>
    </cfRule>
  </conditionalFormatting>
  <conditionalFormatting sqref="H11:I11">
    <cfRule type="expression" priority="156" dxfId="1" stopIfTrue="1">
      <formula>IF(OR($L$9="en juego",$L$9="hoy!"),1,0)</formula>
    </cfRule>
  </conditionalFormatting>
  <conditionalFormatting sqref="H10:I11">
    <cfRule type="expression" priority="155" dxfId="1" stopIfTrue="1">
      <formula>IF(OR($L$6="en juego",$L$6="hoy!"),1,0)</formula>
    </cfRule>
  </conditionalFormatting>
  <conditionalFormatting sqref="J10:K10">
    <cfRule type="expression" priority="154" dxfId="1" stopIfTrue="1">
      <formula>IF(OR($L$7="en juego",$L$7="hoy!"),1,0)</formula>
    </cfRule>
  </conditionalFormatting>
  <conditionalFormatting sqref="J9:K9">
    <cfRule type="expression" priority="153" dxfId="1" stopIfTrue="1">
      <formula>IF(OR($L$6="en juego",$L$6="hoy!"),1,0)</formula>
    </cfRule>
  </conditionalFormatting>
  <conditionalFormatting sqref="J11:K11">
    <cfRule type="expression" priority="152" dxfId="1" stopIfTrue="1">
      <formula>IF(OR($L$8="en juego",$L$8="hoy!"),1,0)</formula>
    </cfRule>
  </conditionalFormatting>
  <conditionalFormatting sqref="J11:K11">
    <cfRule type="expression" priority="151" dxfId="1" stopIfTrue="1">
      <formula>IF(OR($L$7="en juego",$L$7="hoy!"),1,0)</formula>
    </cfRule>
  </conditionalFormatting>
  <conditionalFormatting sqref="L7:M7">
    <cfRule type="expression" priority="150" dxfId="1" stopIfTrue="1">
      <formula>IF(OR($L$6="en juego",$L$6="hoy!"),1,0)</formula>
    </cfRule>
  </conditionalFormatting>
  <conditionalFormatting sqref="L9:M9">
    <cfRule type="expression" priority="149" dxfId="1" stopIfTrue="1">
      <formula>IF(OR($L$7="en juego",$L$7="hoy!"),1,0)</formula>
    </cfRule>
  </conditionalFormatting>
  <conditionalFormatting sqref="L8:M8">
    <cfRule type="expression" priority="148" dxfId="1" stopIfTrue="1">
      <formula>IF(OR($L$6="en juego",$L$6="hoy!"),1,0)</formula>
    </cfRule>
  </conditionalFormatting>
  <conditionalFormatting sqref="L9:M9">
    <cfRule type="expression" priority="147" dxfId="1" stopIfTrue="1">
      <formula>IF(OR($L$6="en juego",$L$6="hoy!"),1,0)</formula>
    </cfRule>
  </conditionalFormatting>
  <conditionalFormatting sqref="L10:M10">
    <cfRule type="expression" priority="146" dxfId="1" stopIfTrue="1">
      <formula>IF(OR($L$8="en juego",$L$8="hoy!"),1,0)</formula>
    </cfRule>
  </conditionalFormatting>
  <conditionalFormatting sqref="L11:M11">
    <cfRule type="expression" priority="145" dxfId="1" stopIfTrue="1">
      <formula>IF(OR($L$9="en juego",$L$9="hoy!"),1,0)</formula>
    </cfRule>
  </conditionalFormatting>
  <conditionalFormatting sqref="L11:M11">
    <cfRule type="expression" priority="144" dxfId="1" stopIfTrue="1">
      <formula>IF(OR($L$7="en juego",$L$7="hoy!"),1,0)</formula>
    </cfRule>
  </conditionalFormatting>
  <conditionalFormatting sqref="L10:M10">
    <cfRule type="expression" priority="143" dxfId="1" stopIfTrue="1">
      <formula>IF(OR($L$6="en juego",$L$6="hoy!"),1,0)</formula>
    </cfRule>
  </conditionalFormatting>
  <conditionalFormatting sqref="L11:M11">
    <cfRule type="expression" priority="142" dxfId="1" stopIfTrue="1">
      <formula>IF(OR($L$6="en juego",$L$6="hoy!"),1,0)</formula>
    </cfRule>
  </conditionalFormatting>
  <conditionalFormatting sqref="H7:I7">
    <cfRule type="expression" priority="141" dxfId="1" stopIfTrue="1">
      <formula>IF(OR($L$6="en juego",$L$6="hoy!"),1,0)</formula>
    </cfRule>
  </conditionalFormatting>
  <conditionalFormatting sqref="H7:I7">
    <cfRule type="expression" priority="140" dxfId="1" stopIfTrue="1">
      <formula>IF(OR($L$6="en juego",$L$6="hoy!"),1,0)</formula>
    </cfRule>
  </conditionalFormatting>
  <conditionalFormatting sqref="H9:I9">
    <cfRule type="expression" priority="139" dxfId="1" stopIfTrue="1">
      <formula>IF(OR($L$7="en juego",$L$7="hoy!"),1,0)</formula>
    </cfRule>
  </conditionalFormatting>
  <conditionalFormatting sqref="H8:I8">
    <cfRule type="expression" priority="138" dxfId="1" stopIfTrue="1">
      <formula>IF(OR($L$6="en juego",$L$6="hoy!"),1,0)</formula>
    </cfRule>
  </conditionalFormatting>
  <conditionalFormatting sqref="H9:I9">
    <cfRule type="expression" priority="137" dxfId="1" stopIfTrue="1">
      <formula>IF(OR($L$7="en juego",$L$7="hoy!"),1,0)</formula>
    </cfRule>
  </conditionalFormatting>
  <conditionalFormatting sqref="H8:I8">
    <cfRule type="expression" priority="136" dxfId="1" stopIfTrue="1">
      <formula>IF(OR($L$6="en juego",$L$6="hoy!"),1,0)</formula>
    </cfRule>
  </conditionalFormatting>
  <conditionalFormatting sqref="H8:I9">
    <cfRule type="expression" priority="135" dxfId="1" stopIfTrue="1">
      <formula>IF(OR($L$6="en juego",$L$6="hoy!"),1,0)</formula>
    </cfRule>
  </conditionalFormatting>
  <conditionalFormatting sqref="H8:I9">
    <cfRule type="expression" priority="134" dxfId="1" stopIfTrue="1">
      <formula>IF(OR($L$6="en juego",$L$6="hoy!"),1,0)</formula>
    </cfRule>
  </conditionalFormatting>
  <conditionalFormatting sqref="H9:I9">
    <cfRule type="expression" priority="133" dxfId="1" stopIfTrue="1">
      <formula>IF(OR($L$6="en juego",$L$6="hoy!"),1,0)</formula>
    </cfRule>
  </conditionalFormatting>
  <conditionalFormatting sqref="H9:I9">
    <cfRule type="expression" priority="132" dxfId="1" stopIfTrue="1">
      <formula>IF(OR($L$6="en juego",$L$6="hoy!"),1,0)</formula>
    </cfRule>
  </conditionalFormatting>
  <conditionalFormatting sqref="H10:I10">
    <cfRule type="expression" priority="131" dxfId="1" stopIfTrue="1">
      <formula>IF(OR($L$8="en juego",$L$8="hoy!"),1,0)</formula>
    </cfRule>
  </conditionalFormatting>
  <conditionalFormatting sqref="H11:I11">
    <cfRule type="expression" priority="130" dxfId="1" stopIfTrue="1">
      <formula>IF(OR($L$9="en juego",$L$9="hoy!"),1,0)</formula>
    </cfRule>
  </conditionalFormatting>
  <conditionalFormatting sqref="H10:I11">
    <cfRule type="expression" priority="129" dxfId="1" stopIfTrue="1">
      <formula>IF(OR($L$8="en juego",$L$8="hoy!"),1,0)</formula>
    </cfRule>
  </conditionalFormatting>
  <conditionalFormatting sqref="H10:I11">
    <cfRule type="expression" priority="128" dxfId="1" stopIfTrue="1">
      <formula>IF(OR($L$8="en juego",$L$8="hoy!"),1,0)</formula>
    </cfRule>
  </conditionalFormatting>
  <conditionalFormatting sqref="H10:I10">
    <cfRule type="expression" priority="127" dxfId="1" stopIfTrue="1">
      <formula>IF(OR($L$8="en juego",$L$8="hoy!"),1,0)</formula>
    </cfRule>
  </conditionalFormatting>
  <conditionalFormatting sqref="H11:I11">
    <cfRule type="expression" priority="126" dxfId="1" stopIfTrue="1">
      <formula>IF(OR($L$9="en juego",$L$9="hoy!"),1,0)</formula>
    </cfRule>
  </conditionalFormatting>
  <conditionalFormatting sqref="H10:I11">
    <cfRule type="expression" priority="125" dxfId="1" stopIfTrue="1">
      <formula>IF(OR($L$6="en juego",$L$6="hoy!"),1,0)</formula>
    </cfRule>
  </conditionalFormatting>
  <conditionalFormatting sqref="H11:I11">
    <cfRule type="expression" priority="124" dxfId="1" stopIfTrue="1">
      <formula>IF(OR($L$7="en juego",$L$7="hoy!"),1,0)</formula>
    </cfRule>
  </conditionalFormatting>
  <conditionalFormatting sqref="H10:I10">
    <cfRule type="expression" priority="123" dxfId="1" stopIfTrue="1">
      <formula>IF(OR($L$6="en juego",$L$6="hoy!"),1,0)</formula>
    </cfRule>
  </conditionalFormatting>
  <conditionalFormatting sqref="H11:I11">
    <cfRule type="expression" priority="122" dxfId="1" stopIfTrue="1">
      <formula>IF(OR($L$7="en juego",$L$7="hoy!"),1,0)</formula>
    </cfRule>
  </conditionalFormatting>
  <conditionalFormatting sqref="H10:I10">
    <cfRule type="expression" priority="121" dxfId="1" stopIfTrue="1">
      <formula>IF(OR($L$6="en juego",$L$6="hoy!"),1,0)</formula>
    </cfRule>
  </conditionalFormatting>
  <conditionalFormatting sqref="H10:I11">
    <cfRule type="expression" priority="120" dxfId="1" stopIfTrue="1">
      <formula>IF(OR($L$6="en juego",$L$6="hoy!"),1,0)</formula>
    </cfRule>
  </conditionalFormatting>
  <conditionalFormatting sqref="H10:I11">
    <cfRule type="expression" priority="119" dxfId="1" stopIfTrue="1">
      <formula>IF(OR($L$6="en juego",$L$6="hoy!"),1,0)</formula>
    </cfRule>
  </conditionalFormatting>
  <conditionalFormatting sqref="H11:I11">
    <cfRule type="expression" priority="118" dxfId="1" stopIfTrue="1">
      <formula>IF(OR($L$6="en juego",$L$6="hoy!"),1,0)</formula>
    </cfRule>
  </conditionalFormatting>
  <conditionalFormatting sqref="H11:I11">
    <cfRule type="expression" priority="117" dxfId="1" stopIfTrue="1">
      <formula>IF(OR($L$6="en juego",$L$6="hoy!"),1,0)</formula>
    </cfRule>
  </conditionalFormatting>
  <conditionalFormatting sqref="G7:K7">
    <cfRule type="expression" priority="116" dxfId="1" stopIfTrue="1">
      <formula>IF(OR($L$7="en juego",$L$7="hoy!"),1,0)</formula>
    </cfRule>
  </conditionalFormatting>
  <conditionalFormatting sqref="G6:K6 G7:G11">
    <cfRule type="expression" priority="115" dxfId="1" stopIfTrue="1">
      <formula>IF(OR($L$6="en juego",$L$6="hoy!"),1,0)</formula>
    </cfRule>
  </conditionalFormatting>
  <conditionalFormatting sqref="G8:K8 H9:I9">
    <cfRule type="expression" priority="114" dxfId="1" stopIfTrue="1">
      <formula>IF(OR($L$8="en juego",$L$8="hoy!"),1,0)</formula>
    </cfRule>
  </conditionalFormatting>
  <conditionalFormatting sqref="G9 J9:K9">
    <cfRule type="expression" priority="113" dxfId="1" stopIfTrue="1">
      <formula>IF(OR($L$9="en juego",$L$9="hoy!"),1,0)</formula>
    </cfRule>
  </conditionalFormatting>
  <conditionalFormatting sqref="G10:K10 H11:K11">
    <cfRule type="expression" priority="112" dxfId="1" stopIfTrue="1">
      <formula>IF(OR($L$10="en juego",$L$10="hoy!"),1,0)</formula>
    </cfRule>
  </conditionalFormatting>
  <conditionalFormatting sqref="G11 J11:K11">
    <cfRule type="expression" priority="111" dxfId="1" stopIfTrue="1">
      <formula>IF(OR($L$11="en juego",$L$11="hoy!"),1,0)</formula>
    </cfRule>
  </conditionalFormatting>
  <conditionalFormatting sqref="J9:K9">
    <cfRule type="expression" priority="110" dxfId="1" stopIfTrue="1">
      <formula>IF(OR($L$6="en juego",$L$6="hoy!"),1,0)</formula>
    </cfRule>
  </conditionalFormatting>
  <conditionalFormatting sqref="J9:K9">
    <cfRule type="expression" priority="109" dxfId="1" stopIfTrue="1">
      <formula>IF(OR($L$6="en juego",$L$6="hoy!"),1,0)</formula>
    </cfRule>
  </conditionalFormatting>
  <conditionalFormatting sqref="J10:K11">
    <cfRule type="expression" priority="108" dxfId="1" stopIfTrue="1">
      <formula>IF(OR($L$8="en juego",$L$8="hoy!"),1,0)</formula>
    </cfRule>
  </conditionalFormatting>
  <conditionalFormatting sqref="J10:K11">
    <cfRule type="expression" priority="107" dxfId="1" stopIfTrue="1">
      <formula>IF(OR($L$8="en juego",$L$8="hoy!"),1,0)</formula>
    </cfRule>
  </conditionalFormatting>
  <conditionalFormatting sqref="J7:K7">
    <cfRule type="expression" priority="106" dxfId="1" stopIfTrue="1">
      <formula>IF(OR($L$7="en juego",$L$7="hoy!"),1,0)</formula>
    </cfRule>
  </conditionalFormatting>
  <conditionalFormatting sqref="H6:K6 H7:I7">
    <cfRule type="expression" priority="105" dxfId="1" stopIfTrue="1">
      <formula>IF(OR($L$6="en juego",$L$6="hoy!"),1,0)</formula>
    </cfRule>
  </conditionalFormatting>
  <conditionalFormatting sqref="H8:K8 H9:I9">
    <cfRule type="expression" priority="104" dxfId="1" stopIfTrue="1">
      <formula>IF(OR($L$8="en juego",$L$8="hoy!"),1,0)</formula>
    </cfRule>
  </conditionalFormatting>
  <conditionalFormatting sqref="J9:K9">
    <cfRule type="expression" priority="103" dxfId="1" stopIfTrue="1">
      <formula>IF(OR($L$9="en juego",$L$9="hoy!"),1,0)</formula>
    </cfRule>
  </conditionalFormatting>
  <conditionalFormatting sqref="H10:K10 H11:I11">
    <cfRule type="expression" priority="102" dxfId="1" stopIfTrue="1">
      <formula>IF(OR($L$10="en juego",$L$10="hoy!"),1,0)</formula>
    </cfRule>
  </conditionalFormatting>
  <conditionalFormatting sqref="J11:K11">
    <cfRule type="expression" priority="101" dxfId="1" stopIfTrue="1">
      <formula>IF(OR($L$11="en juego",$L$11="hoy!"),1,0)</formula>
    </cfRule>
  </conditionalFormatting>
  <conditionalFormatting sqref="J10:K10">
    <cfRule type="expression" priority="100" dxfId="1" stopIfTrue="1">
      <formula>IF(OR($L$8="en juego",$L$8="hoy!"),1,0)</formula>
    </cfRule>
  </conditionalFormatting>
  <conditionalFormatting sqref="J11:K11">
    <cfRule type="expression" priority="99" dxfId="1" stopIfTrue="1">
      <formula>IF(OR($L$10="en juego",$L$10="hoy!"),1,0)</formula>
    </cfRule>
  </conditionalFormatting>
  <conditionalFormatting sqref="J11:K11">
    <cfRule type="expression" priority="98" dxfId="1" stopIfTrue="1">
      <formula>IF(OR($L$8="en juego",$L$8="hoy!"),1,0)</formula>
    </cfRule>
  </conditionalFormatting>
  <conditionalFormatting sqref="J7:K7">
    <cfRule type="expression" priority="97" dxfId="1" stopIfTrue="1">
      <formula>IF(OR($L$7="en juego",$L$7="hoy!"),1,0)</formula>
    </cfRule>
  </conditionalFormatting>
  <conditionalFormatting sqref="H6:K6 H7:I7">
    <cfRule type="expression" priority="96" dxfId="1" stopIfTrue="1">
      <formula>IF(OR($L$6="en juego",$L$6="hoy!"),1,0)</formula>
    </cfRule>
  </conditionalFormatting>
  <conditionalFormatting sqref="H8:K8">
    <cfRule type="expression" priority="95" dxfId="1" stopIfTrue="1">
      <formula>IF(OR($L$8="en juego",$L$8="hoy!"),1,0)</formula>
    </cfRule>
  </conditionalFormatting>
  <conditionalFormatting sqref="H9:K9">
    <cfRule type="expression" priority="94" dxfId="1" stopIfTrue="1">
      <formula>IF(OR($L$9="en juego",$L$9="hoy!"),1,0)</formula>
    </cfRule>
  </conditionalFormatting>
  <conditionalFormatting sqref="H10:K11">
    <cfRule type="expression" priority="93" dxfId="1" stopIfTrue="1">
      <formula>IF(OR($L$10="en juego",$L$10="hoy!"),1,0)</formula>
    </cfRule>
  </conditionalFormatting>
  <conditionalFormatting sqref="J8:K8">
    <cfRule type="expression" priority="92" dxfId="1" stopIfTrue="1">
      <formula>IF(OR($L$7="en juego",$L$7="hoy!"),1,0)</formula>
    </cfRule>
  </conditionalFormatting>
  <conditionalFormatting sqref="H8:I9">
    <cfRule type="expression" priority="91" dxfId="1" stopIfTrue="1">
      <formula>IF(OR($L$6="en juego",$L$6="hoy!"),1,0)</formula>
    </cfRule>
  </conditionalFormatting>
  <conditionalFormatting sqref="H10:I10">
    <cfRule type="expression" priority="90" dxfId="1" stopIfTrue="1">
      <formula>IF(OR($L$8="en juego",$L$8="hoy!"),1,0)</formula>
    </cfRule>
  </conditionalFormatting>
  <conditionalFormatting sqref="H11:I11">
    <cfRule type="expression" priority="89" dxfId="1" stopIfTrue="1">
      <formula>IF(OR($L$9="en juego",$L$9="hoy!"),1,0)</formula>
    </cfRule>
  </conditionalFormatting>
  <conditionalFormatting sqref="H10:I11">
    <cfRule type="expression" priority="88" dxfId="1" stopIfTrue="1">
      <formula>IF(OR($L$6="en juego",$L$6="hoy!"),1,0)</formula>
    </cfRule>
  </conditionalFormatting>
  <conditionalFormatting sqref="J10:K10">
    <cfRule type="expression" priority="87" dxfId="1" stopIfTrue="1">
      <formula>IF(OR($L$7="en juego",$L$7="hoy!"),1,0)</formula>
    </cfRule>
  </conditionalFormatting>
  <conditionalFormatting sqref="J9:K9">
    <cfRule type="expression" priority="86" dxfId="1" stopIfTrue="1">
      <formula>IF(OR($L$6="en juego",$L$6="hoy!"),1,0)</formula>
    </cfRule>
  </conditionalFormatting>
  <conditionalFormatting sqref="J11:K11">
    <cfRule type="expression" priority="85" dxfId="1" stopIfTrue="1">
      <formula>IF(OR($L$8="en juego",$L$8="hoy!"),1,0)</formula>
    </cfRule>
  </conditionalFormatting>
  <conditionalFormatting sqref="J11:K11">
    <cfRule type="expression" priority="84" dxfId="1" stopIfTrue="1">
      <formula>IF(OR($L$7="en juego",$L$7="hoy!"),1,0)</formula>
    </cfRule>
  </conditionalFormatting>
  <conditionalFormatting sqref="H7:I7">
    <cfRule type="expression" priority="83" dxfId="1" stopIfTrue="1">
      <formula>IF(OR($L$6="en juego",$L$6="hoy!"),1,0)</formula>
    </cfRule>
  </conditionalFormatting>
  <conditionalFormatting sqref="H9:I9">
    <cfRule type="expression" priority="82" dxfId="1" stopIfTrue="1">
      <formula>IF(OR($L$7="en juego",$L$7="hoy!"),1,0)</formula>
    </cfRule>
  </conditionalFormatting>
  <conditionalFormatting sqref="H8:I8">
    <cfRule type="expression" priority="81" dxfId="1" stopIfTrue="1">
      <formula>IF(OR($L$6="en juego",$L$6="hoy!"),1,0)</formula>
    </cfRule>
  </conditionalFormatting>
  <conditionalFormatting sqref="H8:I9">
    <cfRule type="expression" priority="80" dxfId="1" stopIfTrue="1">
      <formula>IF(OR($L$6="en juego",$L$6="hoy!"),1,0)</formula>
    </cfRule>
  </conditionalFormatting>
  <conditionalFormatting sqref="H8:I9">
    <cfRule type="expression" priority="79" dxfId="1" stopIfTrue="1">
      <formula>IF(OR($L$6="en juego",$L$6="hoy!"),1,0)</formula>
    </cfRule>
  </conditionalFormatting>
  <conditionalFormatting sqref="H9:I9">
    <cfRule type="expression" priority="78" dxfId="1" stopIfTrue="1">
      <formula>IF(OR($L$6="en juego",$L$6="hoy!"),1,0)</formula>
    </cfRule>
  </conditionalFormatting>
  <conditionalFormatting sqref="H10:I11">
    <cfRule type="expression" priority="77" dxfId="1" stopIfTrue="1">
      <formula>IF(OR($L$8="en juego",$L$8="hoy!"),1,0)</formula>
    </cfRule>
  </conditionalFormatting>
  <conditionalFormatting sqref="H10:I11">
    <cfRule type="expression" priority="76" dxfId="1" stopIfTrue="1">
      <formula>IF(OR($L$8="en juego",$L$8="hoy!"),1,0)</formula>
    </cfRule>
  </conditionalFormatting>
  <conditionalFormatting sqref="H10:I10">
    <cfRule type="expression" priority="75" dxfId="1" stopIfTrue="1">
      <formula>IF(OR($L$8="en juego",$L$8="hoy!"),1,0)</formula>
    </cfRule>
  </conditionalFormatting>
  <conditionalFormatting sqref="H11:I11">
    <cfRule type="expression" priority="74" dxfId="1" stopIfTrue="1">
      <formula>IF(OR($L$9="en juego",$L$9="hoy!"),1,0)</formula>
    </cfRule>
  </conditionalFormatting>
  <conditionalFormatting sqref="H10:I11">
    <cfRule type="expression" priority="73" dxfId="1" stopIfTrue="1">
      <formula>IF(OR($L$6="en juego",$L$6="hoy!"),1,0)</formula>
    </cfRule>
  </conditionalFormatting>
  <conditionalFormatting sqref="H11:I11">
    <cfRule type="expression" priority="72" dxfId="1" stopIfTrue="1">
      <formula>IF(OR($L$7="en juego",$L$7="hoy!"),1,0)</formula>
    </cfRule>
  </conditionalFormatting>
  <conditionalFormatting sqref="H10:I10">
    <cfRule type="expression" priority="71" dxfId="1" stopIfTrue="1">
      <formula>IF(OR($L$6="en juego",$L$6="hoy!"),1,0)</formula>
    </cfRule>
  </conditionalFormatting>
  <conditionalFormatting sqref="H10:I11">
    <cfRule type="expression" priority="70" dxfId="1" stopIfTrue="1">
      <formula>IF(OR($L$6="en juego",$L$6="hoy!"),1,0)</formula>
    </cfRule>
  </conditionalFormatting>
  <conditionalFormatting sqref="H10:I11">
    <cfRule type="expression" priority="69" dxfId="1" stopIfTrue="1">
      <formula>IF(OR($L$6="en juego",$L$6="hoy!"),1,0)</formula>
    </cfRule>
  </conditionalFormatting>
  <conditionalFormatting sqref="H11:I11">
    <cfRule type="expression" priority="68" dxfId="1" stopIfTrue="1">
      <formula>IF(OR($L$6="en juego",$L$6="hoy!"),1,0)</formula>
    </cfRule>
  </conditionalFormatting>
  <conditionalFormatting sqref="G7 J7:K7">
    <cfRule type="expression" priority="67" dxfId="1" stopIfTrue="1">
      <formula>IF(OR($L$7="en juego",$L$7="hoy!"),1,0)</formula>
    </cfRule>
  </conditionalFormatting>
  <conditionalFormatting sqref="G6:K6 H7:I7 G7:G11">
    <cfRule type="expression" priority="66" dxfId="1" stopIfTrue="1">
      <formula>IF(OR($L$6="en juego",$L$6="hoy!"),1,0)</formula>
    </cfRule>
  </conditionalFormatting>
  <conditionalFormatting sqref="G8:K8 H9:I9">
    <cfRule type="expression" priority="65" dxfId="1" stopIfTrue="1">
      <formula>IF(OR($L$8="en juego",$L$8="hoy!"),1,0)</formula>
    </cfRule>
  </conditionalFormatting>
  <conditionalFormatting sqref="G9 J9:K9">
    <cfRule type="expression" priority="64" dxfId="1" stopIfTrue="1">
      <formula>IF(OR($L$9="en juego",$L$9="hoy!"),1,0)</formula>
    </cfRule>
  </conditionalFormatting>
  <conditionalFormatting sqref="G10:K10 H11:I11">
    <cfRule type="expression" priority="63" dxfId="1" stopIfTrue="1">
      <formula>IF(OR($L$10="en juego",$L$10="hoy!"),1,0)</formula>
    </cfRule>
  </conditionalFormatting>
  <conditionalFormatting sqref="G11 J11:K11">
    <cfRule type="expression" priority="62" dxfId="1" stopIfTrue="1">
      <formula>IF(OR($L$11="en juego",$L$11="hoy!"),1,0)</formula>
    </cfRule>
  </conditionalFormatting>
  <conditionalFormatting sqref="J10:K10">
    <cfRule type="expression" priority="61" dxfId="1" stopIfTrue="1">
      <formula>IF(OR($L$8="en juego",$L$8="hoy!"),1,0)</formula>
    </cfRule>
  </conditionalFormatting>
  <conditionalFormatting sqref="J11:K11">
    <cfRule type="expression" priority="60" dxfId="1" stopIfTrue="1">
      <formula>IF(OR($L$10="en juego",$L$10="hoy!"),1,0)</formula>
    </cfRule>
  </conditionalFormatting>
  <conditionalFormatting sqref="J11:K11">
    <cfRule type="expression" priority="59" dxfId="1" stopIfTrue="1">
      <formula>IF(OR($L$8="en juego",$L$8="hoy!"),1,0)</formula>
    </cfRule>
  </conditionalFormatting>
  <conditionalFormatting sqref="G6:G11">
    <cfRule type="expression" priority="58" dxfId="1" stopIfTrue="1">
      <formula>IF(OR($L$6="en juego",$L$6="hoy!"),1,0)</formula>
    </cfRule>
  </conditionalFormatting>
  <conditionalFormatting sqref="G6:G11">
    <cfRule type="expression" priority="57" dxfId="1" stopIfTrue="1">
      <formula>IF(OR($L$8="en juego",$L$8="hoy!"),1,0)</formula>
    </cfRule>
  </conditionalFormatting>
  <conditionalFormatting sqref="G9">
    <cfRule type="expression" priority="56" dxfId="1" stopIfTrue="1">
      <formula>IF(OR($L$6="en juego",$L$6="hoy!"),1,0)</formula>
    </cfRule>
  </conditionalFormatting>
  <conditionalFormatting sqref="G9">
    <cfRule type="expression" priority="55" dxfId="1" stopIfTrue="1">
      <formula>IF(OR($L$6="en juego",$L$6="hoy!"),1,0)</formula>
    </cfRule>
  </conditionalFormatting>
  <conditionalFormatting sqref="G9">
    <cfRule type="expression" priority="54" dxfId="1" stopIfTrue="1">
      <formula>IF(OR($L$8="en juego",$L$8="hoy!"),1,0)</formula>
    </cfRule>
  </conditionalFormatting>
  <conditionalFormatting sqref="J7:K7">
    <cfRule type="expression" priority="53" dxfId="1" stopIfTrue="1">
      <formula>IF(OR($L$7="en juego",$L$7="hoy!"),1,0)</formula>
    </cfRule>
  </conditionalFormatting>
  <conditionalFormatting sqref="H6:K6 H7:I7">
    <cfRule type="expression" priority="52" dxfId="1" stopIfTrue="1">
      <formula>IF(OR($L$6="en juego",$L$6="hoy!"),1,0)</formula>
    </cfRule>
  </conditionalFormatting>
  <conditionalFormatting sqref="H8:K8">
    <cfRule type="expression" priority="51" dxfId="1" stopIfTrue="1">
      <formula>IF(OR($L$8="en juego",$L$8="hoy!"),1,0)</formula>
    </cfRule>
  </conditionalFormatting>
  <conditionalFormatting sqref="H9:K9">
    <cfRule type="expression" priority="50" dxfId="1" stopIfTrue="1">
      <formula>IF(OR($L$9="en juego",$L$9="hoy!"),1,0)</formula>
    </cfRule>
  </conditionalFormatting>
  <conditionalFormatting sqref="H10:K11">
    <cfRule type="expression" priority="49" dxfId="1" stopIfTrue="1">
      <formula>IF(OR($L$10="en juego",$L$10="hoy!"),1,0)</formula>
    </cfRule>
  </conditionalFormatting>
  <conditionalFormatting sqref="J8:K8">
    <cfRule type="expression" priority="48" dxfId="1" stopIfTrue="1">
      <formula>IF(OR($L$7="en juego",$L$7="hoy!"),1,0)</formula>
    </cfRule>
  </conditionalFormatting>
  <conditionalFormatting sqref="H8:I9">
    <cfRule type="expression" priority="47" dxfId="1" stopIfTrue="1">
      <formula>IF(OR($L$6="en juego",$L$6="hoy!"),1,0)</formula>
    </cfRule>
  </conditionalFormatting>
  <conditionalFormatting sqref="H10:I10">
    <cfRule type="expression" priority="46" dxfId="1" stopIfTrue="1">
      <formula>IF(OR($L$8="en juego",$L$8="hoy!"),1,0)</formula>
    </cfRule>
  </conditionalFormatting>
  <conditionalFormatting sqref="H11:I11">
    <cfRule type="expression" priority="45" dxfId="1" stopIfTrue="1">
      <formula>IF(OR($L$9="en juego",$L$9="hoy!"),1,0)</formula>
    </cfRule>
  </conditionalFormatting>
  <conditionalFormatting sqref="H10:I11">
    <cfRule type="expression" priority="44" dxfId="1" stopIfTrue="1">
      <formula>IF(OR($L$6="en juego",$L$6="hoy!"),1,0)</formula>
    </cfRule>
  </conditionalFormatting>
  <conditionalFormatting sqref="J10:K10">
    <cfRule type="expression" priority="43" dxfId="1" stopIfTrue="1">
      <formula>IF(OR($L$7="en juego",$L$7="hoy!"),1,0)</formula>
    </cfRule>
  </conditionalFormatting>
  <conditionalFormatting sqref="J9:K9">
    <cfRule type="expression" priority="42" dxfId="1" stopIfTrue="1">
      <formula>IF(OR($L$6="en juego",$L$6="hoy!"),1,0)</formula>
    </cfRule>
  </conditionalFormatting>
  <conditionalFormatting sqref="J11:K11">
    <cfRule type="expression" priority="41" dxfId="1" stopIfTrue="1">
      <formula>IF(OR($L$8="en juego",$L$8="hoy!"),1,0)</formula>
    </cfRule>
  </conditionalFormatting>
  <conditionalFormatting sqref="J11:K11">
    <cfRule type="expression" priority="40" dxfId="1" stopIfTrue="1">
      <formula>IF(OR($L$7="en juego",$L$7="hoy!"),1,0)</formula>
    </cfRule>
  </conditionalFormatting>
  <conditionalFormatting sqref="H8:I9">
    <cfRule type="expression" priority="39" dxfId="1" stopIfTrue="1">
      <formula>IF(OR($L$6="en juego",$L$6="hoy!"),1,0)</formula>
    </cfRule>
  </conditionalFormatting>
  <conditionalFormatting sqref="H8:I9">
    <cfRule type="expression" priority="38" dxfId="1" stopIfTrue="1">
      <formula>IF(OR($L$6="en juego",$L$6="hoy!"),1,0)</formula>
    </cfRule>
  </conditionalFormatting>
  <conditionalFormatting sqref="H10:I11">
    <cfRule type="expression" priority="37" dxfId="1" stopIfTrue="1">
      <formula>IF(OR($L$8="en juego",$L$8="hoy!"),1,0)</formula>
    </cfRule>
  </conditionalFormatting>
  <conditionalFormatting sqref="H10:I10">
    <cfRule type="expression" priority="36" dxfId="1" stopIfTrue="1">
      <formula>IF(OR($L$8="en juego",$L$8="hoy!"),1,0)</formula>
    </cfRule>
  </conditionalFormatting>
  <conditionalFormatting sqref="H11:I11">
    <cfRule type="expression" priority="35" dxfId="1" stopIfTrue="1">
      <formula>IF(OR($L$9="en juego",$L$9="hoy!"),1,0)</formula>
    </cfRule>
  </conditionalFormatting>
  <conditionalFormatting sqref="H10:I11">
    <cfRule type="expression" priority="34" dxfId="1" stopIfTrue="1">
      <formula>IF(OR($L$6="en juego",$L$6="hoy!"),1,0)</formula>
    </cfRule>
  </conditionalFormatting>
  <conditionalFormatting sqref="H10:I11">
    <cfRule type="expression" priority="33" dxfId="1" stopIfTrue="1">
      <formula>IF(OR($L$6="en juego",$L$6="hoy!"),1,0)</formula>
    </cfRule>
  </conditionalFormatting>
  <conditionalFormatting sqref="H10:I11">
    <cfRule type="expression" priority="32" dxfId="1" stopIfTrue="1">
      <formula>IF(OR($L$6="en juego",$L$6="hoy!"),1,0)</formula>
    </cfRule>
  </conditionalFormatting>
  <conditionalFormatting sqref="G7 J7:K7">
    <cfRule type="expression" priority="31" dxfId="1" stopIfTrue="1">
      <formula>IF(OR($L$7="en juego",$L$7="hoy!"),1,0)</formula>
    </cfRule>
  </conditionalFormatting>
  <conditionalFormatting sqref="G6:K6 G7:G11 H7:I7">
    <cfRule type="expression" priority="30" dxfId="1" stopIfTrue="1">
      <formula>IF(OR($L$6="en juego",$L$6="hoy!"),1,0)</formula>
    </cfRule>
  </conditionalFormatting>
  <conditionalFormatting sqref="G8:K8">
    <cfRule type="expression" priority="29" dxfId="1" stopIfTrue="1">
      <formula>IF(OR($L$8="en juego",$L$8="hoy!"),1,0)</formula>
    </cfRule>
  </conditionalFormatting>
  <conditionalFormatting sqref="G9:K9">
    <cfRule type="expression" priority="28" dxfId="1" stopIfTrue="1">
      <formula>IF(OR($L$9="en juego",$L$9="hoy!"),1,0)</formula>
    </cfRule>
  </conditionalFormatting>
  <conditionalFormatting sqref="G10:K10 H11:K11">
    <cfRule type="expression" priority="27" dxfId="1" stopIfTrue="1">
      <formula>IF(OR($L$10="en juego",$L$10="hoy!"),1,0)</formula>
    </cfRule>
  </conditionalFormatting>
  <conditionalFormatting sqref="G11">
    <cfRule type="expression" priority="26" dxfId="1" stopIfTrue="1">
      <formula>IF(OR($L$11="en juego",$L$11="hoy!"),1,0)</formula>
    </cfRule>
  </conditionalFormatting>
  <conditionalFormatting sqref="J8:K8">
    <cfRule type="expression" priority="25" dxfId="1" stopIfTrue="1">
      <formula>IF(OR($L$7="en juego",$L$7="hoy!"),1,0)</formula>
    </cfRule>
  </conditionalFormatting>
  <conditionalFormatting sqref="G6:G11">
    <cfRule type="expression" priority="24" dxfId="1" stopIfTrue="1">
      <formula>IF(OR($L$8="en juego",$L$8="hoy!"),1,0)</formula>
    </cfRule>
  </conditionalFormatting>
  <conditionalFormatting sqref="H8:I9">
    <cfRule type="expression" priority="23" dxfId="1" stopIfTrue="1">
      <formula>IF(OR($L$6="en juego",$L$6="hoy!"),1,0)</formula>
    </cfRule>
  </conditionalFormatting>
  <conditionalFormatting sqref="H10:I10">
    <cfRule type="expression" priority="22" dxfId="1" stopIfTrue="1">
      <formula>IF(OR($L$8="en juego",$L$8="hoy!"),1,0)</formula>
    </cfRule>
  </conditionalFormatting>
  <conditionalFormatting sqref="H11:I11">
    <cfRule type="expression" priority="21" dxfId="1" stopIfTrue="1">
      <formula>IF(OR($L$9="en juego",$L$9="hoy!"),1,0)</formula>
    </cfRule>
  </conditionalFormatting>
  <conditionalFormatting sqref="H10:I11">
    <cfRule type="expression" priority="20" dxfId="1" stopIfTrue="1">
      <formula>IF(OR($L$6="en juego",$L$6="hoy!"),1,0)</formula>
    </cfRule>
  </conditionalFormatting>
  <conditionalFormatting sqref="J10:K10">
    <cfRule type="expression" priority="19" dxfId="1" stopIfTrue="1">
      <formula>IF(OR($L$7="en juego",$L$7="hoy!"),1,0)</formula>
    </cfRule>
  </conditionalFormatting>
  <conditionalFormatting sqref="J9:K9">
    <cfRule type="expression" priority="18" dxfId="1" stopIfTrue="1">
      <formula>IF(OR($L$6="en juego",$L$6="hoy!"),1,0)</formula>
    </cfRule>
  </conditionalFormatting>
  <conditionalFormatting sqref="J11:K11">
    <cfRule type="expression" priority="17" dxfId="1" stopIfTrue="1">
      <formula>IF(OR($L$8="en juego",$L$8="hoy!"),1,0)</formula>
    </cfRule>
  </conditionalFormatting>
  <conditionalFormatting sqref="J11:K11">
    <cfRule type="expression" priority="16" dxfId="1" stopIfTrue="1">
      <formula>IF(OR($L$7="en juego",$L$7="hoy!"),1,0)</formula>
    </cfRule>
  </conditionalFormatting>
  <conditionalFormatting sqref="H8:I9">
    <cfRule type="expression" priority="15" dxfId="1" stopIfTrue="1">
      <formula>IF(OR($L$6="en juego",$L$6="hoy!"),1,0)</formula>
    </cfRule>
  </conditionalFormatting>
  <conditionalFormatting sqref="H10:I10">
    <cfRule type="expression" priority="14" dxfId="1" stopIfTrue="1">
      <formula>IF(OR($L$8="en juego",$L$8="hoy!"),1,0)</formula>
    </cfRule>
  </conditionalFormatting>
  <conditionalFormatting sqref="H11:I11">
    <cfRule type="expression" priority="13" dxfId="1" stopIfTrue="1">
      <formula>IF(OR($L$9="en juego",$L$9="hoy!"),1,0)</formula>
    </cfRule>
  </conditionalFormatting>
  <conditionalFormatting sqref="H10:I11">
    <cfRule type="expression" priority="12" dxfId="1" stopIfTrue="1">
      <formula>IF(OR($L$6="en juego",$L$6="hoy!"),1,0)</formula>
    </cfRule>
  </conditionalFormatting>
  <conditionalFormatting sqref="H10:I11">
    <cfRule type="expression" priority="11" dxfId="1" stopIfTrue="1">
      <formula>IF(OR($L$6="en juego",$L$6="hoy!"),1,0)</formula>
    </cfRule>
  </conditionalFormatting>
  <conditionalFormatting sqref="G9">
    <cfRule type="expression" priority="10" dxfId="1" stopIfTrue="1">
      <formula>IF(OR($L$7="en juego",$L$7="hoy!"),1,0)</formula>
    </cfRule>
  </conditionalFormatting>
  <conditionalFormatting sqref="G10">
    <cfRule type="expression" priority="9" dxfId="1" stopIfTrue="1">
      <formula>IF(OR($L$8="en juego",$L$8="hoy!"),1,0)</formula>
    </cfRule>
  </conditionalFormatting>
  <conditionalFormatting sqref="G11">
    <cfRule type="expression" priority="8" dxfId="1" stopIfTrue="1">
      <formula>IF(OR($L$9="en juego",$L$9="hoy!"),1,0)</formula>
    </cfRule>
  </conditionalFormatting>
  <conditionalFormatting sqref="G11">
    <cfRule type="expression" priority="7" dxfId="1" stopIfTrue="1">
      <formula>IF(OR($L$7="en juego",$L$7="hoy!"),1,0)</formula>
    </cfRule>
  </conditionalFormatting>
  <conditionalFormatting sqref="H8:I9">
    <cfRule type="expression" priority="6" dxfId="1" stopIfTrue="1">
      <formula>IF(OR($L$6="en juego",$L$6="hoy!"),1,0)</formula>
    </cfRule>
  </conditionalFormatting>
  <conditionalFormatting sqref="H10:I10">
    <cfRule type="expression" priority="5" dxfId="1" stopIfTrue="1">
      <formula>IF(OR($L$8="en juego",$L$8="hoy!"),1,0)</formula>
    </cfRule>
  </conditionalFormatting>
  <conditionalFormatting sqref="H11:I11">
    <cfRule type="expression" priority="4" dxfId="1" stopIfTrue="1">
      <formula>IF(OR($L$9="en juego",$L$9="hoy!"),1,0)</formula>
    </cfRule>
  </conditionalFormatting>
  <conditionalFormatting sqref="H10:I11">
    <cfRule type="expression" priority="3" dxfId="1" stopIfTrue="1">
      <formula>IF(OR($L$6="en juego",$L$6="hoy!"),1,0)</formula>
    </cfRule>
  </conditionalFormatting>
  <conditionalFormatting sqref="H10:I11">
    <cfRule type="expression" priority="2" dxfId="1" stopIfTrue="1">
      <formula>IF(OR($L$6="en juego",$L$6="hoy!"),1,0)</formula>
    </cfRule>
  </conditionalFormatting>
  <conditionalFormatting sqref="H10:I11">
    <cfRule type="expression" priority="1" dxfId="1" stopIfTrue="1">
      <formula>IF(OR($L$6="en juego",$L$6="hoy!"),1,0)</formula>
    </cfRule>
  </conditionalFormatting>
  <dataValidations count="1">
    <dataValidation type="whole" allowBlank="1" showErrorMessage="1" errorTitle="Dato no válido" error="Ingrese sólo un número entero&#10;entre 0 y 99." sqref="C6:C11 E6:E11">
      <formula1>0</formula1>
      <formula2>99</formula2>
    </dataValidation>
  </dataValidations>
  <hyperlinks>
    <hyperlink ref="Q28:R28" location="Menu!A1" display="Menu Principal"/>
  </hyperlinks>
  <printOptions/>
  <pageMargins left="0.7480314960629921" right="0.7480314960629921" top="0.984251968503937" bottom="0.984251968503937" header="0" footer="0"/>
  <pageSetup horizontalDpi="300" verticalDpi="300" orientation="landscape" paperSize="9" r:id="rId2"/>
  <ignoredErrors>
    <ignoredError sqref="F10 F7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69"/>
  <sheetViews>
    <sheetView showGridLines="0" showRowColHeaders="0" showOutlineSymbols="0" zoomScalePageLayoutView="0" workbookViewId="0" topLeftCell="A1">
      <selection activeCell="I27" sqref="I27"/>
    </sheetView>
  </sheetViews>
  <sheetFormatPr defaultColWidth="11.421875" defaultRowHeight="12.75"/>
  <cols>
    <col min="1" max="1" width="2.7109375" style="4" customWidth="1"/>
    <col min="2" max="2" width="14.28125" style="4" customWidth="1"/>
    <col min="3" max="3" width="3.28125" style="4" customWidth="1"/>
    <col min="4" max="4" width="1.7109375" style="4" customWidth="1"/>
    <col min="5" max="5" width="3.421875" style="4" customWidth="1"/>
    <col min="6" max="6" width="14.28125" style="4" customWidth="1"/>
    <col min="7" max="7" width="14.7109375" style="4" customWidth="1"/>
    <col min="8" max="12" width="3.7109375" style="4" customWidth="1"/>
    <col min="13" max="14" width="3.8515625" style="4" customWidth="1"/>
    <col min="15" max="15" width="4.7109375" style="4" customWidth="1"/>
    <col min="16" max="16" width="5.7109375" style="4" customWidth="1"/>
    <col min="17" max="18" width="7.7109375" style="4" customWidth="1"/>
    <col min="19" max="19" width="5.7109375" style="4" customWidth="1"/>
    <col min="20" max="20" width="7.7109375" style="4" customWidth="1"/>
    <col min="21" max="16384" width="11.421875" style="4" customWidth="1"/>
  </cols>
  <sheetData>
    <row r="1" spans="1:32" s="9" customFormat="1" ht="34.5" customHeight="1">
      <c r="A1" s="282" t="s">
        <v>93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75"/>
      <c r="U1" s="76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</row>
    <row r="2" spans="1:32" s="9" customFormat="1" ht="34.5" customHeight="1">
      <c r="A2" s="282"/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77"/>
      <c r="U2" s="76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</row>
    <row r="3" spans="7:32" ht="21" customHeight="1">
      <c r="G3" s="10"/>
      <c r="L3" s="11"/>
      <c r="M3" s="12"/>
      <c r="R3" s="10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</row>
    <row r="4" spans="2:32" ht="12.75" customHeight="1">
      <c r="B4" s="284" t="s">
        <v>3</v>
      </c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P4" s="293" t="s">
        <v>71</v>
      </c>
      <c r="Q4" s="294"/>
      <c r="R4" s="294"/>
      <c r="S4" s="294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</row>
    <row r="5" spans="2:32" ht="12.75" customHeight="1">
      <c r="B5" s="222" t="s">
        <v>83</v>
      </c>
      <c r="C5" s="13"/>
      <c r="D5" s="13"/>
      <c r="E5" s="13"/>
      <c r="F5" s="222" t="s">
        <v>83</v>
      </c>
      <c r="G5" s="141" t="s">
        <v>73</v>
      </c>
      <c r="H5" s="290" t="s">
        <v>18</v>
      </c>
      <c r="I5" s="290"/>
      <c r="J5" s="286" t="s">
        <v>50</v>
      </c>
      <c r="K5" s="286"/>
      <c r="L5" s="286" t="s">
        <v>59</v>
      </c>
      <c r="M5" s="286"/>
      <c r="P5" s="294"/>
      <c r="Q5" s="294"/>
      <c r="R5" s="294"/>
      <c r="S5" s="294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</row>
    <row r="6" spans="1:32" ht="14.25" customHeight="1">
      <c r="A6" s="69">
        <f aca="true" t="shared" si="0" ref="A6:A11">IF(OR(L6="finalizado",L6="en juego",L6="hoy!"),"Ø","")</f>
      </c>
      <c r="B6" s="146" t="str">
        <f>IF(Q7&lt;&gt;"",Q7,"")</f>
        <v>Carlos Suarez</v>
      </c>
      <c r="C6" s="144">
        <v>3</v>
      </c>
      <c r="D6" s="145" t="s">
        <v>4</v>
      </c>
      <c r="E6" s="144">
        <v>2</v>
      </c>
      <c r="F6" s="147" t="str">
        <f>IF(Q9&lt;&gt;"",Q9,"")</f>
        <v>Eduardo Bermúdez</v>
      </c>
      <c r="G6" s="270" t="s">
        <v>92</v>
      </c>
      <c r="H6" s="285">
        <v>39922</v>
      </c>
      <c r="I6" s="285"/>
      <c r="J6" s="281">
        <v>0.4583333333333333</v>
      </c>
      <c r="K6" s="281"/>
      <c r="L6" s="287">
        <v>5</v>
      </c>
      <c r="M6" s="287"/>
      <c r="O6" s="13"/>
      <c r="R6" s="10"/>
      <c r="S6" s="13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</row>
    <row r="7" spans="1:32" ht="14.25" customHeight="1">
      <c r="A7" s="69">
        <f t="shared" si="0"/>
      </c>
      <c r="B7" s="146" t="str">
        <f>IF(Q11&lt;&gt;"",Q11,"")</f>
        <v>José Arturo Viña</v>
      </c>
      <c r="C7" s="144">
        <v>1</v>
      </c>
      <c r="D7" s="145" t="s">
        <v>4</v>
      </c>
      <c r="E7" s="144">
        <v>3</v>
      </c>
      <c r="F7" s="147" t="str">
        <f>IF(Q13&lt;&gt;"",Q13,"")</f>
        <v>Jacob Domínguez</v>
      </c>
      <c r="G7" s="270" t="s">
        <v>92</v>
      </c>
      <c r="H7" s="285">
        <v>39922</v>
      </c>
      <c r="I7" s="285"/>
      <c r="J7" s="281">
        <v>0.47222222222222227</v>
      </c>
      <c r="K7" s="281"/>
      <c r="L7" s="287">
        <v>5</v>
      </c>
      <c r="M7" s="287"/>
      <c r="N7" s="14"/>
      <c r="O7" s="64"/>
      <c r="P7" s="79"/>
      <c r="Q7" s="292" t="s">
        <v>84</v>
      </c>
      <c r="R7" s="292"/>
      <c r="S7" s="79"/>
      <c r="U7" s="85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</row>
    <row r="8" spans="1:32" ht="14.25" customHeight="1">
      <c r="A8" s="69">
        <f t="shared" si="0"/>
      </c>
      <c r="B8" s="146" t="str">
        <f>IF(Q7&lt;&gt;"",Q7,"")</f>
        <v>Carlos Suarez</v>
      </c>
      <c r="C8" s="144">
        <v>3</v>
      </c>
      <c r="D8" s="145" t="s">
        <v>4</v>
      </c>
      <c r="E8" s="144">
        <v>1</v>
      </c>
      <c r="F8" s="147" t="str">
        <f>IF(Q11&lt;&gt;"",Q11,"")</f>
        <v>José Arturo Viña</v>
      </c>
      <c r="G8" s="270" t="s">
        <v>92</v>
      </c>
      <c r="H8" s="285">
        <v>39922</v>
      </c>
      <c r="I8" s="285"/>
      <c r="J8" s="281">
        <v>0.4861111111111111</v>
      </c>
      <c r="K8" s="281"/>
      <c r="L8" s="287">
        <v>5</v>
      </c>
      <c r="M8" s="287"/>
      <c r="N8" s="15"/>
      <c r="O8" s="65"/>
      <c r="P8" s="80"/>
      <c r="Q8" s="271"/>
      <c r="R8" s="272"/>
      <c r="S8" s="81"/>
      <c r="U8" s="85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</row>
    <row r="9" spans="1:32" ht="14.25" customHeight="1">
      <c r="A9" s="69">
        <f t="shared" si="0"/>
      </c>
      <c r="B9" s="146" t="str">
        <f>IF(Q13&lt;&gt;"",Q13,"")</f>
        <v>Jacob Domínguez</v>
      </c>
      <c r="C9" s="144">
        <v>1</v>
      </c>
      <c r="D9" s="145" t="s">
        <v>4</v>
      </c>
      <c r="E9" s="144">
        <v>3</v>
      </c>
      <c r="F9" s="147" t="str">
        <f>IF(Q9&lt;&gt;"",Q9,"")</f>
        <v>Eduardo Bermúdez</v>
      </c>
      <c r="G9" s="270" t="s">
        <v>92</v>
      </c>
      <c r="H9" s="285">
        <v>39922</v>
      </c>
      <c r="I9" s="285"/>
      <c r="J9" s="281">
        <v>0.5</v>
      </c>
      <c r="K9" s="281"/>
      <c r="L9" s="287">
        <v>5</v>
      </c>
      <c r="M9" s="287"/>
      <c r="O9" s="13"/>
      <c r="P9" s="79"/>
      <c r="Q9" s="292" t="s">
        <v>75</v>
      </c>
      <c r="R9" s="292"/>
      <c r="S9" s="79"/>
      <c r="U9" s="85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</row>
    <row r="10" spans="1:32" ht="14.25" customHeight="1">
      <c r="A10" s="69">
        <f t="shared" si="0"/>
      </c>
      <c r="B10" s="146" t="str">
        <f>IF(Q9&lt;&gt;"",Q9,"")</f>
        <v>Eduardo Bermúdez</v>
      </c>
      <c r="C10" s="144">
        <v>3</v>
      </c>
      <c r="D10" s="145" t="s">
        <v>4</v>
      </c>
      <c r="E10" s="144">
        <v>1</v>
      </c>
      <c r="F10" s="147" t="str">
        <f>IF(Q11&lt;&gt;"",Q11,"")</f>
        <v>José Arturo Viña</v>
      </c>
      <c r="G10" s="270" t="s">
        <v>92</v>
      </c>
      <c r="H10" s="285">
        <v>39922</v>
      </c>
      <c r="I10" s="285"/>
      <c r="J10" s="281">
        <v>0.513888888888889</v>
      </c>
      <c r="K10" s="281"/>
      <c r="L10" s="287">
        <v>5</v>
      </c>
      <c r="M10" s="287"/>
      <c r="O10" s="13"/>
      <c r="P10" s="80"/>
      <c r="Q10" s="271"/>
      <c r="R10" s="272"/>
      <c r="S10" s="81"/>
      <c r="U10" s="90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</row>
    <row r="11" spans="1:32" ht="14.25" customHeight="1">
      <c r="A11" s="69">
        <f t="shared" si="0"/>
      </c>
      <c r="B11" s="146" t="str">
        <f>IF(Q13&lt;&gt;"",Q13,"")</f>
        <v>Jacob Domínguez</v>
      </c>
      <c r="C11" s="144">
        <v>0</v>
      </c>
      <c r="D11" s="145" t="s">
        <v>4</v>
      </c>
      <c r="E11" s="144">
        <v>3</v>
      </c>
      <c r="F11" s="147" t="str">
        <f>IF(Q7&lt;&gt;"",Q7,"")</f>
        <v>Carlos Suarez</v>
      </c>
      <c r="G11" s="270" t="s">
        <v>92</v>
      </c>
      <c r="H11" s="285">
        <v>39922</v>
      </c>
      <c r="I11" s="285"/>
      <c r="J11" s="281">
        <v>0.5277777777777778</v>
      </c>
      <c r="K11" s="281"/>
      <c r="L11" s="287">
        <v>5</v>
      </c>
      <c r="M11" s="287"/>
      <c r="O11" s="13"/>
      <c r="P11" s="79"/>
      <c r="Q11" s="292" t="s">
        <v>105</v>
      </c>
      <c r="R11" s="292"/>
      <c r="S11" s="79"/>
      <c r="U11" s="85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</row>
    <row r="12" spans="1:32" ht="14.25" customHeight="1">
      <c r="A12" s="13"/>
      <c r="B12" s="16"/>
      <c r="C12" s="17"/>
      <c r="D12" s="18"/>
      <c r="E12" s="17"/>
      <c r="F12" s="13"/>
      <c r="G12" s="19"/>
      <c r="H12" s="18"/>
      <c r="I12" s="20"/>
      <c r="J12" s="11"/>
      <c r="K12" s="21"/>
      <c r="L12" s="22"/>
      <c r="M12" s="22"/>
      <c r="O12" s="13"/>
      <c r="P12" s="80"/>
      <c r="Q12" s="271"/>
      <c r="R12" s="272"/>
      <c r="S12" s="81"/>
      <c r="U12" s="85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</row>
    <row r="13" spans="2:32" ht="14.25" customHeight="1">
      <c r="B13" s="16"/>
      <c r="C13" s="17"/>
      <c r="D13" s="18"/>
      <c r="E13" s="17"/>
      <c r="F13" s="13"/>
      <c r="G13" s="19"/>
      <c r="H13" s="18"/>
      <c r="I13" s="18"/>
      <c r="J13" s="11"/>
      <c r="K13" s="23"/>
      <c r="L13" s="22"/>
      <c r="M13" s="22"/>
      <c r="O13" s="13"/>
      <c r="P13" s="79"/>
      <c r="Q13" s="292" t="s">
        <v>106</v>
      </c>
      <c r="R13" s="292"/>
      <c r="S13" s="79"/>
      <c r="U13" s="85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</row>
    <row r="14" spans="2:32" ht="13.5" customHeight="1">
      <c r="B14" s="16"/>
      <c r="C14" s="17"/>
      <c r="D14" s="18"/>
      <c r="E14" s="17"/>
      <c r="F14" s="13"/>
      <c r="G14" s="19"/>
      <c r="H14" s="18"/>
      <c r="I14" s="18"/>
      <c r="J14" s="11"/>
      <c r="K14" s="23"/>
      <c r="L14" s="22"/>
      <c r="M14" s="22"/>
      <c r="O14" s="66"/>
      <c r="Q14" s="52"/>
      <c r="R14" s="53"/>
      <c r="S14" s="13"/>
      <c r="T14" s="13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</row>
    <row r="15" spans="7:32" ht="12.75">
      <c r="G15" s="284" t="s">
        <v>19</v>
      </c>
      <c r="H15" s="284"/>
      <c r="I15" s="284"/>
      <c r="J15" s="284"/>
      <c r="K15" s="284"/>
      <c r="L15" s="284"/>
      <c r="M15" s="284"/>
      <c r="N15" s="284"/>
      <c r="O15" s="284"/>
      <c r="R15" s="10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</row>
    <row r="16" spans="7:32" ht="12.75">
      <c r="G16" s="34"/>
      <c r="H16" s="82" t="s">
        <v>20</v>
      </c>
      <c r="I16" s="82" t="s">
        <v>21</v>
      </c>
      <c r="J16" s="82" t="s">
        <v>22</v>
      </c>
      <c r="K16" s="82" t="s">
        <v>23</v>
      </c>
      <c r="L16" s="82" t="s">
        <v>57</v>
      </c>
      <c r="M16" s="82" t="s">
        <v>58</v>
      </c>
      <c r="N16" s="82" t="s">
        <v>24</v>
      </c>
      <c r="O16" s="82" t="s">
        <v>25</v>
      </c>
      <c r="R16" s="10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</row>
    <row r="17" spans="6:32" ht="12.75">
      <c r="F17" s="36" t="s">
        <v>30</v>
      </c>
      <c r="G17" s="273" t="str">
        <f>calculoE!F52</f>
        <v>Carlos Suarez</v>
      </c>
      <c r="H17" s="274">
        <f>calculoE!G52</f>
        <v>3</v>
      </c>
      <c r="I17" s="274">
        <f>calculoE!H52</f>
        <v>3</v>
      </c>
      <c r="J17" s="274">
        <f>calculoE!I52</f>
        <v>0</v>
      </c>
      <c r="K17" s="274">
        <f>calculoE!J52</f>
        <v>0</v>
      </c>
      <c r="L17" s="274">
        <f>calculoE!K52</f>
        <v>9</v>
      </c>
      <c r="M17" s="274">
        <f>calculoE!L52</f>
        <v>3</v>
      </c>
      <c r="N17" s="274">
        <f>L17-M17</f>
        <v>6</v>
      </c>
      <c r="O17" s="274">
        <f>calculoE!M52</f>
        <v>9</v>
      </c>
      <c r="P17" s="26"/>
      <c r="Q17" s="24"/>
      <c r="R17" s="25"/>
      <c r="S17" s="24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</row>
    <row r="18" spans="6:32" ht="12.75">
      <c r="F18" s="36" t="s">
        <v>30</v>
      </c>
      <c r="G18" s="273" t="str">
        <f>calculoE!F53</f>
        <v>Eduardo Bermúdez</v>
      </c>
      <c r="H18" s="274">
        <f>calculoE!G53</f>
        <v>3</v>
      </c>
      <c r="I18" s="274">
        <f>calculoE!H53</f>
        <v>2</v>
      </c>
      <c r="J18" s="274">
        <f>calculoE!I53</f>
        <v>0</v>
      </c>
      <c r="K18" s="274">
        <f>calculoE!J53</f>
        <v>1</v>
      </c>
      <c r="L18" s="274">
        <f>calculoE!K53</f>
        <v>8</v>
      </c>
      <c r="M18" s="274">
        <f>calculoE!L53</f>
        <v>5</v>
      </c>
      <c r="N18" s="274">
        <f>L18-M18</f>
        <v>3</v>
      </c>
      <c r="O18" s="274">
        <f>calculoE!M53</f>
        <v>6</v>
      </c>
      <c r="P18" s="26"/>
      <c r="Q18" s="24"/>
      <c r="R18" s="25"/>
      <c r="S18" s="24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</row>
    <row r="19" spans="6:32" ht="12.75">
      <c r="F19" s="24"/>
      <c r="G19" s="275" t="str">
        <f>calculoE!F54</f>
        <v>Jacob Domínguez</v>
      </c>
      <c r="H19" s="274">
        <f>calculoE!G54</f>
        <v>3</v>
      </c>
      <c r="I19" s="274">
        <f>calculoE!H54</f>
        <v>1</v>
      </c>
      <c r="J19" s="274">
        <f>calculoE!I54</f>
        <v>0</v>
      </c>
      <c r="K19" s="274">
        <f>calculoE!J54</f>
        <v>2</v>
      </c>
      <c r="L19" s="274">
        <f>calculoE!K54</f>
        <v>4</v>
      </c>
      <c r="M19" s="274">
        <f>calculoE!L54</f>
        <v>7</v>
      </c>
      <c r="N19" s="274">
        <f>L19-M19</f>
        <v>-3</v>
      </c>
      <c r="O19" s="274">
        <f>calculoE!M54</f>
        <v>3</v>
      </c>
      <c r="P19" s="27"/>
      <c r="Q19" s="24"/>
      <c r="R19" s="25"/>
      <c r="S19" s="24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</row>
    <row r="20" spans="6:32" ht="12.75">
      <c r="F20" s="24"/>
      <c r="G20" s="275" t="str">
        <f>calculoE!F55</f>
        <v>José Arturo Viña</v>
      </c>
      <c r="H20" s="274">
        <f>calculoE!G55</f>
        <v>3</v>
      </c>
      <c r="I20" s="274">
        <f>calculoE!H55</f>
        <v>0</v>
      </c>
      <c r="J20" s="274">
        <f>calculoE!I55</f>
        <v>0</v>
      </c>
      <c r="K20" s="274">
        <f>calculoE!J55</f>
        <v>3</v>
      </c>
      <c r="L20" s="274">
        <f>calculoE!K55</f>
        <v>3</v>
      </c>
      <c r="M20" s="274">
        <f>calculoE!L55</f>
        <v>9</v>
      </c>
      <c r="N20" s="274">
        <f>L20-M20</f>
        <v>-6</v>
      </c>
      <c r="O20" s="274">
        <f>calculoE!M55</f>
        <v>0</v>
      </c>
      <c r="P20" s="27"/>
      <c r="Q20" s="27"/>
      <c r="R20" s="28"/>
      <c r="S20" s="27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</row>
    <row r="21" spans="14:32" ht="12.75">
      <c r="N21" s="29"/>
      <c r="O21" s="29"/>
      <c r="P21" s="29"/>
      <c r="Q21" s="29"/>
      <c r="R21" s="30"/>
      <c r="S21" s="29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</row>
    <row r="22" spans="14:32" ht="11.25" customHeight="1">
      <c r="N22" s="29"/>
      <c r="O22" s="29"/>
      <c r="P22" s="29"/>
      <c r="Q22" s="29"/>
      <c r="R22" s="30"/>
      <c r="S22" s="29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</row>
    <row r="23" spans="14:32" ht="9" customHeight="1">
      <c r="N23" s="29"/>
      <c r="O23" s="29"/>
      <c r="P23" s="29"/>
      <c r="R23" s="31"/>
      <c r="S23" s="29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</row>
    <row r="24" spans="2:32" ht="13.5">
      <c r="B24" s="33"/>
      <c r="C24" s="37"/>
      <c r="N24" s="83"/>
      <c r="O24" s="83"/>
      <c r="P24" s="86" t="s">
        <v>26</v>
      </c>
      <c r="Q24" s="87">
        <f ca="1">TODAY()</f>
        <v>42412</v>
      </c>
      <c r="R24" s="92">
        <f ca="1">NOW()</f>
        <v>42412.64343761574</v>
      </c>
      <c r="S24" s="32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</row>
    <row r="25" spans="1:32" ht="12.75" hidden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84"/>
      <c r="O25" s="84"/>
      <c r="P25" s="84"/>
      <c r="Q25" s="84">
        <f>HOUR(R24)</f>
        <v>15</v>
      </c>
      <c r="R25" s="84">
        <f>MINUTE(R24)</f>
        <v>26</v>
      </c>
      <c r="S25" s="6"/>
      <c r="T25" s="5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</row>
    <row r="26" spans="2:32" ht="12.75" hidden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84"/>
      <c r="O26" s="84"/>
      <c r="P26" s="84"/>
      <c r="Q26" s="84"/>
      <c r="R26" s="89">
        <f>TIME(Q25,R25,0)</f>
        <v>0.6430555555555556</v>
      </c>
      <c r="S26" s="6"/>
      <c r="T26" s="5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</row>
    <row r="27" spans="14:32" ht="12.75">
      <c r="N27" s="85"/>
      <c r="O27" s="85"/>
      <c r="P27" s="85"/>
      <c r="Q27" s="85"/>
      <c r="R27" s="85"/>
      <c r="S27" s="32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</row>
    <row r="28" spans="14:32" ht="12.75">
      <c r="N28" s="85"/>
      <c r="O28" s="85"/>
      <c r="P28" s="85"/>
      <c r="Q28" s="291" t="s">
        <v>49</v>
      </c>
      <c r="R28" s="291"/>
      <c r="S28" s="32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</row>
    <row r="29" spans="14:32" ht="12.75">
      <c r="N29" s="29"/>
      <c r="O29" s="29"/>
      <c r="P29" s="29"/>
      <c r="Q29" s="32"/>
      <c r="R29" s="32"/>
      <c r="S29" s="32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</row>
    <row r="30" spans="22:32" ht="12.75"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</row>
    <row r="31" spans="22:32" ht="12.75"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</row>
    <row r="32" spans="22:32" ht="12.75"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</row>
    <row r="33" spans="22:32" ht="12.75"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</row>
    <row r="34" spans="1:32" ht="12.75">
      <c r="A34" s="221"/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</row>
    <row r="35" spans="1:32" ht="12.75">
      <c r="A35" s="221"/>
      <c r="B35" s="221"/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</row>
    <row r="36" spans="1:32" ht="12.75">
      <c r="A36" s="221"/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</row>
    <row r="37" spans="1:32" ht="12.75">
      <c r="A37" s="221"/>
      <c r="B37" s="221"/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</row>
    <row r="38" spans="1:32" ht="12.75">
      <c r="A38" s="221"/>
      <c r="B38" s="221"/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</row>
    <row r="39" spans="1:32" ht="12.75">
      <c r="A39" s="221"/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</row>
    <row r="40" spans="1:32" ht="12.75">
      <c r="A40" s="221"/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</row>
    <row r="41" spans="1:32" ht="12.75">
      <c r="A41" s="221"/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</row>
    <row r="42" spans="1:32" ht="12.75">
      <c r="A42" s="221"/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</row>
    <row r="43" spans="1:32" ht="12.75">
      <c r="A43" s="221"/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</row>
    <row r="44" spans="1:32" ht="12.75">
      <c r="A44" s="221"/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</row>
    <row r="45" spans="1:32" ht="12.75">
      <c r="A45" s="221"/>
      <c r="B45" s="221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</row>
    <row r="46" spans="1:32" ht="12.75">
      <c r="A46" s="221"/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</row>
    <row r="47" spans="1:32" ht="12.75">
      <c r="A47" s="221"/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</row>
    <row r="48" spans="1:32" ht="12.75">
      <c r="A48" s="221"/>
      <c r="B48" s="221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</row>
    <row r="49" spans="1:32" ht="12.75">
      <c r="A49" s="221"/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</row>
    <row r="50" spans="1:32" ht="12.75">
      <c r="A50" s="221"/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</row>
    <row r="51" spans="1:32" ht="12.75">
      <c r="A51" s="221"/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</row>
    <row r="52" spans="1:32" ht="12.75">
      <c r="A52" s="221"/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</row>
    <row r="53" spans="1:32" ht="12.75">
      <c r="A53" s="221"/>
      <c r="B53" s="221"/>
      <c r="C53" s="221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221"/>
    </row>
    <row r="54" spans="1:32" ht="12.75">
      <c r="A54" s="221"/>
      <c r="B54" s="221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</row>
    <row r="55" spans="1:32" ht="12.75">
      <c r="A55" s="221"/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221"/>
    </row>
    <row r="56" spans="1:32" ht="12.75">
      <c r="A56" s="221"/>
      <c r="B56" s="221"/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21"/>
      <c r="AB56" s="221"/>
      <c r="AC56" s="221"/>
      <c r="AD56" s="221"/>
      <c r="AE56" s="221"/>
      <c r="AF56" s="221"/>
    </row>
    <row r="57" spans="1:32" ht="12.75">
      <c r="A57" s="221"/>
      <c r="B57" s="221"/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21"/>
      <c r="Y57" s="221"/>
      <c r="Z57" s="221"/>
      <c r="AA57" s="221"/>
      <c r="AB57" s="221"/>
      <c r="AC57" s="221"/>
      <c r="AD57" s="221"/>
      <c r="AE57" s="221"/>
      <c r="AF57" s="221"/>
    </row>
    <row r="58" spans="1:32" ht="12.75">
      <c r="A58" s="221"/>
      <c r="B58" s="221"/>
      <c r="C58" s="221"/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21"/>
      <c r="Z58" s="221"/>
      <c r="AA58" s="221"/>
      <c r="AB58" s="221"/>
      <c r="AC58" s="221"/>
      <c r="AD58" s="221"/>
      <c r="AE58" s="221"/>
      <c r="AF58" s="221"/>
    </row>
    <row r="59" spans="1:32" ht="12.75">
      <c r="A59" s="221"/>
      <c r="B59" s="221"/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  <c r="P59" s="221"/>
      <c r="Q59" s="221"/>
      <c r="R59" s="221"/>
      <c r="S59" s="221"/>
      <c r="T59" s="221"/>
      <c r="U59" s="221"/>
      <c r="V59" s="221"/>
      <c r="W59" s="221"/>
      <c r="X59" s="221"/>
      <c r="Y59" s="221"/>
      <c r="Z59" s="221"/>
      <c r="AA59" s="221"/>
      <c r="AB59" s="221"/>
      <c r="AC59" s="221"/>
      <c r="AD59" s="221"/>
      <c r="AE59" s="221"/>
      <c r="AF59" s="221"/>
    </row>
    <row r="60" spans="1:32" ht="12.75">
      <c r="A60" s="221"/>
      <c r="B60" s="221"/>
      <c r="C60" s="221"/>
      <c r="D60" s="221"/>
      <c r="E60" s="221"/>
      <c r="F60" s="221"/>
      <c r="G60" s="221"/>
      <c r="H60" s="221"/>
      <c r="I60" s="221"/>
      <c r="J60" s="221"/>
      <c r="K60" s="221"/>
      <c r="L60" s="221"/>
      <c r="M60" s="221"/>
      <c r="N60" s="221"/>
      <c r="O60" s="221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1"/>
      <c r="AD60" s="221"/>
      <c r="AE60" s="221"/>
      <c r="AF60" s="221"/>
    </row>
    <row r="61" spans="1:32" ht="12.75">
      <c r="A61" s="221"/>
      <c r="B61" s="221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221"/>
      <c r="T61" s="221"/>
      <c r="U61" s="221"/>
      <c r="V61" s="221"/>
      <c r="W61" s="221"/>
      <c r="X61" s="221"/>
      <c r="Y61" s="221"/>
      <c r="Z61" s="221"/>
      <c r="AA61" s="221"/>
      <c r="AB61" s="221"/>
      <c r="AC61" s="221"/>
      <c r="AD61" s="221"/>
      <c r="AE61" s="221"/>
      <c r="AF61" s="221"/>
    </row>
    <row r="62" spans="1:32" ht="12.75">
      <c r="A62" s="221"/>
      <c r="B62" s="221"/>
      <c r="C62" s="221"/>
      <c r="D62" s="221"/>
      <c r="E62" s="221"/>
      <c r="F62" s="221"/>
      <c r="G62" s="221"/>
      <c r="H62" s="221"/>
      <c r="I62" s="221"/>
      <c r="J62" s="221"/>
      <c r="K62" s="221"/>
      <c r="L62" s="221"/>
      <c r="M62" s="221"/>
      <c r="N62" s="221"/>
      <c r="O62" s="221"/>
      <c r="P62" s="221"/>
      <c r="Q62" s="221"/>
      <c r="R62" s="221"/>
      <c r="S62" s="221"/>
      <c r="T62" s="221"/>
      <c r="U62" s="221"/>
      <c r="V62" s="221"/>
      <c r="W62" s="221"/>
      <c r="X62" s="221"/>
      <c r="Y62" s="221"/>
      <c r="Z62" s="221"/>
      <c r="AA62" s="221"/>
      <c r="AB62" s="221"/>
      <c r="AC62" s="221"/>
      <c r="AD62" s="221"/>
      <c r="AE62" s="221"/>
      <c r="AF62" s="221"/>
    </row>
    <row r="63" spans="1:32" ht="12.75">
      <c r="A63" s="221"/>
      <c r="B63" s="221"/>
      <c r="C63" s="221"/>
      <c r="D63" s="221"/>
      <c r="E63" s="221"/>
      <c r="F63" s="221"/>
      <c r="G63" s="221"/>
      <c r="H63" s="221"/>
      <c r="I63" s="221"/>
      <c r="J63" s="221"/>
      <c r="K63" s="221"/>
      <c r="L63" s="221"/>
      <c r="M63" s="221"/>
      <c r="N63" s="221"/>
      <c r="O63" s="221"/>
      <c r="P63" s="221"/>
      <c r="Q63" s="221"/>
      <c r="R63" s="221"/>
      <c r="S63" s="221"/>
      <c r="T63" s="221"/>
      <c r="U63" s="221"/>
      <c r="V63" s="221"/>
      <c r="W63" s="221"/>
      <c r="X63" s="221"/>
      <c r="Y63" s="221"/>
      <c r="Z63" s="221"/>
      <c r="AA63" s="221"/>
      <c r="AB63" s="221"/>
      <c r="AC63" s="221"/>
      <c r="AD63" s="221"/>
      <c r="AE63" s="221"/>
      <c r="AF63" s="221"/>
    </row>
    <row r="64" spans="1:32" ht="12.75">
      <c r="A64" s="221"/>
      <c r="B64" s="221"/>
      <c r="C64" s="221"/>
      <c r="D64" s="221"/>
      <c r="E64" s="221"/>
      <c r="F64" s="221"/>
      <c r="G64" s="221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221"/>
      <c r="T64" s="221"/>
      <c r="U64" s="221"/>
      <c r="V64" s="221"/>
      <c r="W64" s="221"/>
      <c r="X64" s="221"/>
      <c r="Y64" s="221"/>
      <c r="Z64" s="221"/>
      <c r="AA64" s="221"/>
      <c r="AB64" s="221"/>
      <c r="AC64" s="221"/>
      <c r="AD64" s="221"/>
      <c r="AE64" s="221"/>
      <c r="AF64" s="221"/>
    </row>
    <row r="65" spans="1:32" ht="12.75">
      <c r="A65" s="221"/>
      <c r="B65" s="221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221"/>
      <c r="W65" s="221"/>
      <c r="X65" s="221"/>
      <c r="Y65" s="221"/>
      <c r="Z65" s="221"/>
      <c r="AA65" s="221"/>
      <c r="AB65" s="221"/>
      <c r="AC65" s="221"/>
      <c r="AD65" s="221"/>
      <c r="AE65" s="221"/>
      <c r="AF65" s="221"/>
    </row>
    <row r="66" spans="1:32" ht="12.75">
      <c r="A66" s="221"/>
      <c r="B66" s="221"/>
      <c r="C66" s="221"/>
      <c r="D66" s="221"/>
      <c r="E66" s="221"/>
      <c r="F66" s="221"/>
      <c r="G66" s="221"/>
      <c r="H66" s="221"/>
      <c r="I66" s="221"/>
      <c r="J66" s="221"/>
      <c r="K66" s="221"/>
      <c r="L66" s="221"/>
      <c r="M66" s="221"/>
      <c r="N66" s="221"/>
      <c r="O66" s="221"/>
      <c r="P66" s="221"/>
      <c r="Q66" s="221"/>
      <c r="R66" s="221"/>
      <c r="S66" s="221"/>
      <c r="T66" s="221"/>
      <c r="U66" s="221"/>
      <c r="V66" s="221"/>
      <c r="W66" s="221"/>
      <c r="X66" s="221"/>
      <c r="Y66" s="221"/>
      <c r="Z66" s="221"/>
      <c r="AA66" s="221"/>
      <c r="AB66" s="221"/>
      <c r="AC66" s="221"/>
      <c r="AD66" s="221"/>
      <c r="AE66" s="221"/>
      <c r="AF66" s="221"/>
    </row>
    <row r="67" spans="1:32" ht="12.75">
      <c r="A67" s="221"/>
      <c r="B67" s="221"/>
      <c r="C67" s="221"/>
      <c r="D67" s="221"/>
      <c r="E67" s="221"/>
      <c r="F67" s="221"/>
      <c r="G67" s="221"/>
      <c r="H67" s="221"/>
      <c r="I67" s="221"/>
      <c r="J67" s="221"/>
      <c r="K67" s="221"/>
      <c r="L67" s="221"/>
      <c r="M67" s="221"/>
      <c r="N67" s="221"/>
      <c r="O67" s="221"/>
      <c r="P67" s="221"/>
      <c r="Q67" s="221"/>
      <c r="R67" s="221"/>
      <c r="S67" s="221"/>
      <c r="T67" s="221"/>
      <c r="U67" s="221"/>
      <c r="V67" s="221"/>
      <c r="W67" s="221"/>
      <c r="X67" s="221"/>
      <c r="Y67" s="221"/>
      <c r="Z67" s="221"/>
      <c r="AA67" s="221"/>
      <c r="AB67" s="221"/>
      <c r="AC67" s="221"/>
      <c r="AD67" s="221"/>
      <c r="AE67" s="221"/>
      <c r="AF67" s="221"/>
    </row>
    <row r="68" spans="1:32" ht="12.75">
      <c r="A68" s="221"/>
      <c r="B68" s="221"/>
      <c r="C68" s="221"/>
      <c r="D68" s="221"/>
      <c r="E68" s="221"/>
      <c r="F68" s="221"/>
      <c r="G68" s="221"/>
      <c r="H68" s="221"/>
      <c r="I68" s="221"/>
      <c r="J68" s="221"/>
      <c r="K68" s="221"/>
      <c r="L68" s="221"/>
      <c r="M68" s="221"/>
      <c r="N68" s="221"/>
      <c r="O68" s="221"/>
      <c r="P68" s="221"/>
      <c r="Q68" s="221"/>
      <c r="R68" s="221"/>
      <c r="S68" s="221"/>
      <c r="T68" s="221"/>
      <c r="U68" s="221"/>
      <c r="V68" s="221"/>
      <c r="W68" s="221"/>
      <c r="X68" s="221"/>
      <c r="Y68" s="221"/>
      <c r="Z68" s="221"/>
      <c r="AA68" s="221"/>
      <c r="AB68" s="221"/>
      <c r="AC68" s="221"/>
      <c r="AD68" s="221"/>
      <c r="AE68" s="221"/>
      <c r="AF68" s="221"/>
    </row>
    <row r="69" spans="1:32" ht="12.75">
      <c r="A69" s="221"/>
      <c r="B69" s="221"/>
      <c r="C69" s="221"/>
      <c r="D69" s="221"/>
      <c r="E69" s="221"/>
      <c r="F69" s="221"/>
      <c r="G69" s="221"/>
      <c r="H69" s="221"/>
      <c r="I69" s="221"/>
      <c r="J69" s="221"/>
      <c r="K69" s="221"/>
      <c r="L69" s="221"/>
      <c r="M69" s="221"/>
      <c r="N69" s="221"/>
      <c r="O69" s="221"/>
      <c r="P69" s="221"/>
      <c r="Q69" s="221"/>
      <c r="R69" s="221"/>
      <c r="S69" s="221"/>
      <c r="T69" s="221"/>
      <c r="U69" s="221"/>
      <c r="V69" s="221"/>
      <c r="W69" s="221"/>
      <c r="X69" s="221"/>
      <c r="Y69" s="221"/>
      <c r="Z69" s="221"/>
      <c r="AA69" s="221"/>
      <c r="AB69" s="221"/>
      <c r="AC69" s="221"/>
      <c r="AD69" s="221"/>
      <c r="AE69" s="221"/>
      <c r="AF69" s="221"/>
    </row>
  </sheetData>
  <sheetProtection/>
  <mergeCells count="30">
    <mergeCell ref="Q28:R28"/>
    <mergeCell ref="B4:M4"/>
    <mergeCell ref="H6:I6"/>
    <mergeCell ref="J6:K6"/>
    <mergeCell ref="L5:M5"/>
    <mergeCell ref="L6:M6"/>
    <mergeCell ref="L8:M8"/>
    <mergeCell ref="J7:K7"/>
    <mergeCell ref="J8:K8"/>
    <mergeCell ref="J9:K9"/>
    <mergeCell ref="Q13:R13"/>
    <mergeCell ref="G15:O15"/>
    <mergeCell ref="L9:M9"/>
    <mergeCell ref="L10:M10"/>
    <mergeCell ref="L11:M11"/>
    <mergeCell ref="H9:I9"/>
    <mergeCell ref="H10:I10"/>
    <mergeCell ref="H11:I11"/>
    <mergeCell ref="J11:K11"/>
    <mergeCell ref="J10:K10"/>
    <mergeCell ref="A1:S2"/>
    <mergeCell ref="Q7:R7"/>
    <mergeCell ref="Q9:R9"/>
    <mergeCell ref="Q11:R11"/>
    <mergeCell ref="H5:I5"/>
    <mergeCell ref="J5:K5"/>
    <mergeCell ref="P4:S5"/>
    <mergeCell ref="H7:I7"/>
    <mergeCell ref="H8:I8"/>
    <mergeCell ref="L7:M7"/>
  </mergeCells>
  <conditionalFormatting sqref="F17:F18">
    <cfRule type="expression" priority="263" dxfId="590" stopIfTrue="1">
      <formula>IF(AND($H$17=3,$H$18=3,$H$19=3,$H$20=3),1,0)</formula>
    </cfRule>
  </conditionalFormatting>
  <conditionalFormatting sqref="G17:O18">
    <cfRule type="expression" priority="264" dxfId="1" stopIfTrue="1">
      <formula>IF(AND($H$17=3,$H$18=3,$H$19=3,$H$20=3),1,0)</formula>
    </cfRule>
  </conditionalFormatting>
  <conditionalFormatting sqref="B7:G7 J7:M7">
    <cfRule type="expression" priority="265" dxfId="1" stopIfTrue="1">
      <formula>IF(OR($L$7="en juego",$L$7="hoy!"),1,0)</formula>
    </cfRule>
  </conditionalFormatting>
  <conditionalFormatting sqref="B6:M6 C7:C11 E7:E11 H7:I7 G7:G11">
    <cfRule type="expression" priority="266" dxfId="1" stopIfTrue="1">
      <formula>IF(OR($L$6="en juego",$L$6="hoy!"),1,0)</formula>
    </cfRule>
  </conditionalFormatting>
  <conditionalFormatting sqref="B8:M8 H9:I9">
    <cfRule type="expression" priority="267" dxfId="1" stopIfTrue="1">
      <formula>IF(OR($L$8="en juego",$L$8="hoy!"),1,0)</formula>
    </cfRule>
  </conditionalFormatting>
  <conditionalFormatting sqref="B9:G9 J9:M9">
    <cfRule type="expression" priority="268" dxfId="1" stopIfTrue="1">
      <formula>IF(OR($L$9="en juego",$L$9="hoy!"),1,0)</formula>
    </cfRule>
  </conditionalFormatting>
  <conditionalFormatting sqref="B10:M10 H11:K11">
    <cfRule type="expression" priority="269" dxfId="1" stopIfTrue="1">
      <formula>IF(OR($L$10="en juego",$L$10="hoy!"),1,0)</formula>
    </cfRule>
  </conditionalFormatting>
  <conditionalFormatting sqref="B11:G11 L11:M11">
    <cfRule type="expression" priority="270" dxfId="1" stopIfTrue="1">
      <formula>IF(OR($L$11="en juego",$L$11="hoy!"),1,0)</formula>
    </cfRule>
  </conditionalFormatting>
  <conditionalFormatting sqref="J8:K8">
    <cfRule type="expression" priority="262" dxfId="1" stopIfTrue="1">
      <formula>IF(OR($L$7="en juego",$L$7="hoy!"),1,0)</formula>
    </cfRule>
  </conditionalFormatting>
  <conditionalFormatting sqref="J10:K10">
    <cfRule type="expression" priority="261" dxfId="1" stopIfTrue="1">
      <formula>IF(OR($L$9="en juego",$L$9="hoy!"),1,0)</formula>
    </cfRule>
  </conditionalFormatting>
  <conditionalFormatting sqref="J11:K11">
    <cfRule type="expression" priority="260" dxfId="1" stopIfTrue="1">
      <formula>IF(OR($L$9="en juego",$L$9="hoy!"),1,0)</formula>
    </cfRule>
  </conditionalFormatting>
  <conditionalFormatting sqref="H7:M7 J8:K11">
    <cfRule type="expression" priority="259" dxfId="1" stopIfTrue="1">
      <formula>IF(OR($L$7="en juego",$L$7="hoy!"),1,0)</formula>
    </cfRule>
  </conditionalFormatting>
  <conditionalFormatting sqref="H6:M6">
    <cfRule type="expression" priority="258" dxfId="1" stopIfTrue="1">
      <formula>IF(OR($L$6="en juego",$L$6="hoy!"),1,0)</formula>
    </cfRule>
  </conditionalFormatting>
  <conditionalFormatting sqref="H8:I8 L8:M8">
    <cfRule type="expression" priority="257" dxfId="1" stopIfTrue="1">
      <formula>IF(OR($L$8="en juego",$L$8="hoy!"),1,0)</formula>
    </cfRule>
  </conditionalFormatting>
  <conditionalFormatting sqref="H9:M9">
    <cfRule type="expression" priority="256" dxfId="1" stopIfTrue="1">
      <formula>IF(OR($L$9="en juego",$L$9="hoy!"),1,0)</formula>
    </cfRule>
  </conditionalFormatting>
  <conditionalFormatting sqref="L10:M10 H10:I11">
    <cfRule type="expression" priority="255" dxfId="1" stopIfTrue="1">
      <formula>IF(OR($L$10="en juego",$L$10="hoy!"),1,0)</formula>
    </cfRule>
  </conditionalFormatting>
  <conditionalFormatting sqref="H11:I11 L11:M11">
    <cfRule type="expression" priority="254" dxfId="1" stopIfTrue="1">
      <formula>IF(OR($L$11="en juego",$L$11="hoy!"),1,0)</formula>
    </cfRule>
  </conditionalFormatting>
  <conditionalFormatting sqref="J9:K9">
    <cfRule type="expression" priority="253" dxfId="1" stopIfTrue="1">
      <formula>IF(OR($L$7="en juego",$L$7="hoy!"),1,0)</formula>
    </cfRule>
  </conditionalFormatting>
  <conditionalFormatting sqref="H7:M7">
    <cfRule type="expression" priority="252" dxfId="1" stopIfTrue="1">
      <formula>IF(OR($L$7="en juego",$L$7="hoy!"),1,0)</formula>
    </cfRule>
  </conditionalFormatting>
  <conditionalFormatting sqref="H6:M6">
    <cfRule type="expression" priority="251" dxfId="1" stopIfTrue="1">
      <formula>IF(OR($L$6="en juego",$L$6="hoy!"),1,0)</formula>
    </cfRule>
  </conditionalFormatting>
  <conditionalFormatting sqref="H8:M8 H9:I9">
    <cfRule type="expression" priority="250" dxfId="1" stopIfTrue="1">
      <formula>IF(OR($L$8="en juego",$L$8="hoy!"),1,0)</formula>
    </cfRule>
  </conditionalFormatting>
  <conditionalFormatting sqref="J9:M9">
    <cfRule type="expression" priority="249" dxfId="1" stopIfTrue="1">
      <formula>IF(OR($L$9="en juego",$L$9="hoy!"),1,0)</formula>
    </cfRule>
  </conditionalFormatting>
  <conditionalFormatting sqref="H10:M10 H11:K11">
    <cfRule type="expression" priority="248" dxfId="1" stopIfTrue="1">
      <formula>IF(OR($L$10="en juego",$L$10="hoy!"),1,0)</formula>
    </cfRule>
  </conditionalFormatting>
  <conditionalFormatting sqref="J11:M11">
    <cfRule type="expression" priority="247" dxfId="1" stopIfTrue="1">
      <formula>IF(OR($L$11="en juego",$L$11="hoy!"),1,0)</formula>
    </cfRule>
  </conditionalFormatting>
  <conditionalFormatting sqref="J9:K9">
    <cfRule type="expression" priority="246" dxfId="1" stopIfTrue="1">
      <formula>IF(OR($L$6="en juego",$L$6="hoy!"),1,0)</formula>
    </cfRule>
  </conditionalFormatting>
  <conditionalFormatting sqref="J9:K9">
    <cfRule type="expression" priority="245" dxfId="1" stopIfTrue="1">
      <formula>IF(OR($L$6="en juego",$L$6="hoy!"),1,0)</formula>
    </cfRule>
  </conditionalFormatting>
  <conditionalFormatting sqref="J10:K11">
    <cfRule type="expression" priority="244" dxfId="1" stopIfTrue="1">
      <formula>IF(OR($L$8="en juego",$L$8="hoy!"),1,0)</formula>
    </cfRule>
  </conditionalFormatting>
  <conditionalFormatting sqref="J10:K11">
    <cfRule type="expression" priority="243" dxfId="1" stopIfTrue="1">
      <formula>IF(OR($L$8="en juego",$L$8="hoy!"),1,0)</formula>
    </cfRule>
  </conditionalFormatting>
  <conditionalFormatting sqref="J7:M7">
    <cfRule type="expression" priority="242" dxfId="1" stopIfTrue="1">
      <formula>IF(OR($L$7="en juego",$L$7="hoy!"),1,0)</formula>
    </cfRule>
  </conditionalFormatting>
  <conditionalFormatting sqref="H6:M6 H7:I7">
    <cfRule type="expression" priority="241" dxfId="1" stopIfTrue="1">
      <formula>IF(OR($L$6="en juego",$L$6="hoy!"),1,0)</formula>
    </cfRule>
  </conditionalFormatting>
  <conditionalFormatting sqref="H8:M8 H9:I9">
    <cfRule type="expression" priority="240" dxfId="1" stopIfTrue="1">
      <formula>IF(OR($L$8="en juego",$L$8="hoy!"),1,0)</formula>
    </cfRule>
  </conditionalFormatting>
  <conditionalFormatting sqref="J9:M9">
    <cfRule type="expression" priority="239" dxfId="1" stopIfTrue="1">
      <formula>IF(OR($L$9="en juego",$L$9="hoy!"),1,0)</formula>
    </cfRule>
  </conditionalFormatting>
  <conditionalFormatting sqref="H10:M10 H11:I11">
    <cfRule type="expression" priority="238" dxfId="1" stopIfTrue="1">
      <formula>IF(OR($L$10="en juego",$L$10="hoy!"),1,0)</formula>
    </cfRule>
  </conditionalFormatting>
  <conditionalFormatting sqref="J11:M11">
    <cfRule type="expression" priority="237" dxfId="1" stopIfTrue="1">
      <formula>IF(OR($L$11="en juego",$L$11="hoy!"),1,0)</formula>
    </cfRule>
  </conditionalFormatting>
  <conditionalFormatting sqref="J10:K10">
    <cfRule type="expression" priority="236" dxfId="1" stopIfTrue="1">
      <formula>IF(OR($L$8="en juego",$L$8="hoy!"),1,0)</formula>
    </cfRule>
  </conditionalFormatting>
  <conditionalFormatting sqref="J11:K11">
    <cfRule type="expression" priority="235" dxfId="1" stopIfTrue="1">
      <formula>IF(OR($L$10="en juego",$L$10="hoy!"),1,0)</formula>
    </cfRule>
  </conditionalFormatting>
  <conditionalFormatting sqref="J11:K11">
    <cfRule type="expression" priority="234" dxfId="1" stopIfTrue="1">
      <formula>IF(OR($L$8="en juego",$L$8="hoy!"),1,0)</formula>
    </cfRule>
  </conditionalFormatting>
  <conditionalFormatting sqref="J7:M7">
    <cfRule type="expression" priority="233" dxfId="1" stopIfTrue="1">
      <formula>IF(OR($L$7="en juego",$L$7="hoy!"),1,0)</formula>
    </cfRule>
  </conditionalFormatting>
  <conditionalFormatting sqref="H6:M6 H7:I7">
    <cfRule type="expression" priority="232" dxfId="1" stopIfTrue="1">
      <formula>IF(OR($L$6="en juego",$L$6="hoy!"),1,0)</formula>
    </cfRule>
  </conditionalFormatting>
  <conditionalFormatting sqref="H8:M8">
    <cfRule type="expression" priority="231" dxfId="1" stopIfTrue="1">
      <formula>IF(OR($L$8="en juego",$L$8="hoy!"),1,0)</formula>
    </cfRule>
  </conditionalFormatting>
  <conditionalFormatting sqref="H9:M9">
    <cfRule type="expression" priority="230" dxfId="1" stopIfTrue="1">
      <formula>IF(OR($L$9="en juego",$L$9="hoy!"),1,0)</formula>
    </cfRule>
  </conditionalFormatting>
  <conditionalFormatting sqref="H10:M10 H11:K11">
    <cfRule type="expression" priority="229" dxfId="1" stopIfTrue="1">
      <formula>IF(OR($L$10="en juego",$L$10="hoy!"),1,0)</formula>
    </cfRule>
  </conditionalFormatting>
  <conditionalFormatting sqref="L11:M11">
    <cfRule type="expression" priority="228" dxfId="1" stopIfTrue="1">
      <formula>IF(OR($L$11="en juego",$L$11="hoy!"),1,0)</formula>
    </cfRule>
  </conditionalFormatting>
  <conditionalFormatting sqref="J8:K8">
    <cfRule type="expression" priority="227" dxfId="1" stopIfTrue="1">
      <formula>IF(OR($L$7="en juego",$L$7="hoy!"),1,0)</formula>
    </cfRule>
  </conditionalFormatting>
  <conditionalFormatting sqref="H8:I9">
    <cfRule type="expression" priority="226" dxfId="1" stopIfTrue="1">
      <formula>IF(OR($L$6="en juego",$L$6="hoy!"),1,0)</formula>
    </cfRule>
  </conditionalFormatting>
  <conditionalFormatting sqref="H10:I10">
    <cfRule type="expression" priority="225" dxfId="1" stopIfTrue="1">
      <formula>IF(OR($L$8="en juego",$L$8="hoy!"),1,0)</formula>
    </cfRule>
  </conditionalFormatting>
  <conditionalFormatting sqref="H11:I11">
    <cfRule type="expression" priority="224" dxfId="1" stopIfTrue="1">
      <formula>IF(OR($L$9="en juego",$L$9="hoy!"),1,0)</formula>
    </cfRule>
  </conditionalFormatting>
  <conditionalFormatting sqref="H10:I11">
    <cfRule type="expression" priority="223" dxfId="1" stopIfTrue="1">
      <formula>IF(OR($L$6="en juego",$L$6="hoy!"),1,0)</formula>
    </cfRule>
  </conditionalFormatting>
  <conditionalFormatting sqref="J10:K10">
    <cfRule type="expression" priority="222" dxfId="1" stopIfTrue="1">
      <formula>IF(OR($L$7="en juego",$L$7="hoy!"),1,0)</formula>
    </cfRule>
  </conditionalFormatting>
  <conditionalFormatting sqref="J9:K9">
    <cfRule type="expression" priority="221" dxfId="1" stopIfTrue="1">
      <formula>IF(OR($L$6="en juego",$L$6="hoy!"),1,0)</formula>
    </cfRule>
  </conditionalFormatting>
  <conditionalFormatting sqref="J11:K11">
    <cfRule type="expression" priority="220" dxfId="1" stopIfTrue="1">
      <formula>IF(OR($L$8="en juego",$L$8="hoy!"),1,0)</formula>
    </cfRule>
  </conditionalFormatting>
  <conditionalFormatting sqref="J11:K11">
    <cfRule type="expression" priority="219" dxfId="1" stopIfTrue="1">
      <formula>IF(OR($L$7="en juego",$L$7="hoy!"),1,0)</formula>
    </cfRule>
  </conditionalFormatting>
  <conditionalFormatting sqref="L7:M7">
    <cfRule type="expression" priority="218" dxfId="1" stopIfTrue="1">
      <formula>IF(OR($L$6="en juego",$L$6="hoy!"),1,0)</formula>
    </cfRule>
  </conditionalFormatting>
  <conditionalFormatting sqref="L9:M9">
    <cfRule type="expression" priority="217" dxfId="1" stopIfTrue="1">
      <formula>IF(OR($L$7="en juego",$L$7="hoy!"),1,0)</formula>
    </cfRule>
  </conditionalFormatting>
  <conditionalFormatting sqref="L8:M8">
    <cfRule type="expression" priority="216" dxfId="1" stopIfTrue="1">
      <formula>IF(OR($L$6="en juego",$L$6="hoy!"),1,0)</formula>
    </cfRule>
  </conditionalFormatting>
  <conditionalFormatting sqref="L9:M9">
    <cfRule type="expression" priority="215" dxfId="1" stopIfTrue="1">
      <formula>IF(OR($L$6="en juego",$L$6="hoy!"),1,0)</formula>
    </cfRule>
  </conditionalFormatting>
  <conditionalFormatting sqref="L10:M10">
    <cfRule type="expression" priority="214" dxfId="1" stopIfTrue="1">
      <formula>IF(OR($L$8="en juego",$L$8="hoy!"),1,0)</formula>
    </cfRule>
  </conditionalFormatting>
  <conditionalFormatting sqref="L11:M11">
    <cfRule type="expression" priority="213" dxfId="1" stopIfTrue="1">
      <formula>IF(OR($L$9="en juego",$L$9="hoy!"),1,0)</formula>
    </cfRule>
  </conditionalFormatting>
  <conditionalFormatting sqref="L11:M11">
    <cfRule type="expression" priority="212" dxfId="1" stopIfTrue="1">
      <formula>IF(OR($L$7="en juego",$L$7="hoy!"),1,0)</formula>
    </cfRule>
  </conditionalFormatting>
  <conditionalFormatting sqref="L10:M10">
    <cfRule type="expression" priority="211" dxfId="1" stopIfTrue="1">
      <formula>IF(OR($L$6="en juego",$L$6="hoy!"),1,0)</formula>
    </cfRule>
  </conditionalFormatting>
  <conditionalFormatting sqref="L11:M11">
    <cfRule type="expression" priority="210" dxfId="1" stopIfTrue="1">
      <formula>IF(OR($L$6="en juego",$L$6="hoy!"),1,0)</formula>
    </cfRule>
  </conditionalFormatting>
  <conditionalFormatting sqref="H7:I7">
    <cfRule type="expression" priority="209" dxfId="1" stopIfTrue="1">
      <formula>IF(OR($L$6="en juego",$L$6="hoy!"),1,0)</formula>
    </cfRule>
  </conditionalFormatting>
  <conditionalFormatting sqref="H7:I7">
    <cfRule type="expression" priority="208" dxfId="1" stopIfTrue="1">
      <formula>IF(OR($L$6="en juego",$L$6="hoy!"),1,0)</formula>
    </cfRule>
  </conditionalFormatting>
  <conditionalFormatting sqref="H8:I9">
    <cfRule type="expression" priority="207" dxfId="1" stopIfTrue="1">
      <formula>IF(OR($L$6="en juego",$L$6="hoy!"),1,0)</formula>
    </cfRule>
  </conditionalFormatting>
  <conditionalFormatting sqref="H9:I9">
    <cfRule type="expression" priority="206" dxfId="1" stopIfTrue="1">
      <formula>IF(OR($L$7="en juego",$L$7="hoy!"),1,0)</formula>
    </cfRule>
  </conditionalFormatting>
  <conditionalFormatting sqref="H8:I8">
    <cfRule type="expression" priority="205" dxfId="1" stopIfTrue="1">
      <formula>IF(OR($L$6="en juego",$L$6="hoy!"),1,0)</formula>
    </cfRule>
  </conditionalFormatting>
  <conditionalFormatting sqref="H9:I9">
    <cfRule type="expression" priority="204" dxfId="1" stopIfTrue="1">
      <formula>IF(OR($L$7="en juego",$L$7="hoy!"),1,0)</formula>
    </cfRule>
  </conditionalFormatting>
  <conditionalFormatting sqref="H8:I8">
    <cfRule type="expression" priority="203" dxfId="1" stopIfTrue="1">
      <formula>IF(OR($L$6="en juego",$L$6="hoy!"),1,0)</formula>
    </cfRule>
  </conditionalFormatting>
  <conditionalFormatting sqref="H8:I9">
    <cfRule type="expression" priority="202" dxfId="1" stopIfTrue="1">
      <formula>IF(OR($L$6="en juego",$L$6="hoy!"),1,0)</formula>
    </cfRule>
  </conditionalFormatting>
  <conditionalFormatting sqref="H8:I9">
    <cfRule type="expression" priority="201" dxfId="1" stopIfTrue="1">
      <formula>IF(OR($L$6="en juego",$L$6="hoy!"),1,0)</formula>
    </cfRule>
  </conditionalFormatting>
  <conditionalFormatting sqref="H9:I9">
    <cfRule type="expression" priority="200" dxfId="1" stopIfTrue="1">
      <formula>IF(OR($L$6="en juego",$L$6="hoy!"),1,0)</formula>
    </cfRule>
  </conditionalFormatting>
  <conditionalFormatting sqref="H9:I9">
    <cfRule type="expression" priority="199" dxfId="1" stopIfTrue="1">
      <formula>IF(OR($L$6="en juego",$L$6="hoy!"),1,0)</formula>
    </cfRule>
  </conditionalFormatting>
  <conditionalFormatting sqref="H10:I11">
    <cfRule type="expression" priority="198" dxfId="1" stopIfTrue="1">
      <formula>IF(OR($L$8="en juego",$L$8="hoy!"),1,0)</formula>
    </cfRule>
  </conditionalFormatting>
  <conditionalFormatting sqref="H10:I10">
    <cfRule type="expression" priority="197" dxfId="1" stopIfTrue="1">
      <formula>IF(OR($L$8="en juego",$L$8="hoy!"),1,0)</formula>
    </cfRule>
  </conditionalFormatting>
  <conditionalFormatting sqref="H11:I11">
    <cfRule type="expression" priority="196" dxfId="1" stopIfTrue="1">
      <formula>IF(OR($L$9="en juego",$L$9="hoy!"),1,0)</formula>
    </cfRule>
  </conditionalFormatting>
  <conditionalFormatting sqref="H10:I11">
    <cfRule type="expression" priority="195" dxfId="1" stopIfTrue="1">
      <formula>IF(OR($L$8="en juego",$L$8="hoy!"),1,0)</formula>
    </cfRule>
  </conditionalFormatting>
  <conditionalFormatting sqref="H10:I11">
    <cfRule type="expression" priority="194" dxfId="1" stopIfTrue="1">
      <formula>IF(OR($L$8="en juego",$L$8="hoy!"),1,0)</formula>
    </cfRule>
  </conditionalFormatting>
  <conditionalFormatting sqref="H10:I10">
    <cfRule type="expression" priority="193" dxfId="1" stopIfTrue="1">
      <formula>IF(OR($L$8="en juego",$L$8="hoy!"),1,0)</formula>
    </cfRule>
  </conditionalFormatting>
  <conditionalFormatting sqref="H11:I11">
    <cfRule type="expression" priority="192" dxfId="1" stopIfTrue="1">
      <formula>IF(OR($L$9="en juego",$L$9="hoy!"),1,0)</formula>
    </cfRule>
  </conditionalFormatting>
  <conditionalFormatting sqref="H10:I11">
    <cfRule type="expression" priority="191" dxfId="1" stopIfTrue="1">
      <formula>IF(OR($L$6="en juego",$L$6="hoy!"),1,0)</formula>
    </cfRule>
  </conditionalFormatting>
  <conditionalFormatting sqref="H10:I11">
    <cfRule type="expression" priority="190" dxfId="1" stopIfTrue="1">
      <formula>IF(OR($L$6="en juego",$L$6="hoy!"),1,0)</formula>
    </cfRule>
  </conditionalFormatting>
  <conditionalFormatting sqref="H11:I11">
    <cfRule type="expression" priority="189" dxfId="1" stopIfTrue="1">
      <formula>IF(OR($L$7="en juego",$L$7="hoy!"),1,0)</formula>
    </cfRule>
  </conditionalFormatting>
  <conditionalFormatting sqref="H10:I10">
    <cfRule type="expression" priority="188" dxfId="1" stopIfTrue="1">
      <formula>IF(OR($L$6="en juego",$L$6="hoy!"),1,0)</formula>
    </cfRule>
  </conditionalFormatting>
  <conditionalFormatting sqref="H11:I11">
    <cfRule type="expression" priority="187" dxfId="1" stopIfTrue="1">
      <formula>IF(OR($L$7="en juego",$L$7="hoy!"),1,0)</formula>
    </cfRule>
  </conditionalFormatting>
  <conditionalFormatting sqref="H10:I10">
    <cfRule type="expression" priority="186" dxfId="1" stopIfTrue="1">
      <formula>IF(OR($L$6="en juego",$L$6="hoy!"),1,0)</formula>
    </cfRule>
  </conditionalFormatting>
  <conditionalFormatting sqref="H10:I11">
    <cfRule type="expression" priority="185" dxfId="1" stopIfTrue="1">
      <formula>IF(OR($L$6="en juego",$L$6="hoy!"),1,0)</formula>
    </cfRule>
  </conditionalFormatting>
  <conditionalFormatting sqref="H10:I11">
    <cfRule type="expression" priority="184" dxfId="1" stopIfTrue="1">
      <formula>IF(OR($L$6="en juego",$L$6="hoy!"),1,0)</formula>
    </cfRule>
  </conditionalFormatting>
  <conditionalFormatting sqref="H11:I11">
    <cfRule type="expression" priority="183" dxfId="1" stopIfTrue="1">
      <formula>IF(OR($L$6="en juego",$L$6="hoy!"),1,0)</formula>
    </cfRule>
  </conditionalFormatting>
  <conditionalFormatting sqref="H11:I11">
    <cfRule type="expression" priority="182" dxfId="1" stopIfTrue="1">
      <formula>IF(OR($L$6="en juego",$L$6="hoy!"),1,0)</formula>
    </cfRule>
  </conditionalFormatting>
  <conditionalFormatting sqref="G7:K7 J8:K11">
    <cfRule type="expression" priority="181" dxfId="1" stopIfTrue="1">
      <formula>IF(OR($L$7="en juego",$L$7="hoy!"),1,0)</formula>
    </cfRule>
  </conditionalFormatting>
  <conditionalFormatting sqref="G6:K6 G7:G11">
    <cfRule type="expression" priority="180" dxfId="1" stopIfTrue="1">
      <formula>IF(OR($L$6="en juego",$L$6="hoy!"),1,0)</formula>
    </cfRule>
  </conditionalFormatting>
  <conditionalFormatting sqref="G8:I8">
    <cfRule type="expression" priority="179" dxfId="1" stopIfTrue="1">
      <formula>IF(OR($L$8="en juego",$L$8="hoy!"),1,0)</formula>
    </cfRule>
  </conditionalFormatting>
  <conditionalFormatting sqref="G9:K9">
    <cfRule type="expression" priority="178" dxfId="1" stopIfTrue="1">
      <formula>IF(OR($L$9="en juego",$L$9="hoy!"),1,0)</formula>
    </cfRule>
  </conditionalFormatting>
  <conditionalFormatting sqref="G10:I10 H11:I11">
    <cfRule type="expression" priority="177" dxfId="1" stopIfTrue="1">
      <formula>IF(OR($L$10="en juego",$L$10="hoy!"),1,0)</formula>
    </cfRule>
  </conditionalFormatting>
  <conditionalFormatting sqref="G11:I11">
    <cfRule type="expression" priority="176" dxfId="1" stopIfTrue="1">
      <formula>IF(OR($L$11="en juego",$L$11="hoy!"),1,0)</formula>
    </cfRule>
  </conditionalFormatting>
  <conditionalFormatting sqref="J9:K9">
    <cfRule type="expression" priority="175" dxfId="1" stopIfTrue="1">
      <formula>IF(OR($L$7="en juego",$L$7="hoy!"),1,0)</formula>
    </cfRule>
  </conditionalFormatting>
  <conditionalFormatting sqref="H7:K7">
    <cfRule type="expression" priority="174" dxfId="1" stopIfTrue="1">
      <formula>IF(OR($L$7="en juego",$L$7="hoy!"),1,0)</formula>
    </cfRule>
  </conditionalFormatting>
  <conditionalFormatting sqref="H6:K6">
    <cfRule type="expression" priority="173" dxfId="1" stopIfTrue="1">
      <formula>IF(OR($L$6="en juego",$L$6="hoy!"),1,0)</formula>
    </cfRule>
  </conditionalFormatting>
  <conditionalFormatting sqref="H8:K8 H9:I9">
    <cfRule type="expression" priority="172" dxfId="1" stopIfTrue="1">
      <formula>IF(OR($L$8="en juego",$L$8="hoy!"),1,0)</formula>
    </cfRule>
  </conditionalFormatting>
  <conditionalFormatting sqref="J9:K9">
    <cfRule type="expression" priority="171" dxfId="1" stopIfTrue="1">
      <formula>IF(OR($L$9="en juego",$L$9="hoy!"),1,0)</formula>
    </cfRule>
  </conditionalFormatting>
  <conditionalFormatting sqref="H10:K11">
    <cfRule type="expression" priority="170" dxfId="1" stopIfTrue="1">
      <formula>IF(OR($L$10="en juego",$L$10="hoy!"),1,0)</formula>
    </cfRule>
  </conditionalFormatting>
  <conditionalFormatting sqref="J11:K11">
    <cfRule type="expression" priority="169" dxfId="1" stopIfTrue="1">
      <formula>IF(OR($L$11="en juego",$L$11="hoy!"),1,0)</formula>
    </cfRule>
  </conditionalFormatting>
  <conditionalFormatting sqref="J9:K9">
    <cfRule type="expression" priority="168" dxfId="1" stopIfTrue="1">
      <formula>IF(OR($L$6="en juego",$L$6="hoy!"),1,0)</formula>
    </cfRule>
  </conditionalFormatting>
  <conditionalFormatting sqref="J9:K9">
    <cfRule type="expression" priority="167" dxfId="1" stopIfTrue="1">
      <formula>IF(OR($L$6="en juego",$L$6="hoy!"),1,0)</formula>
    </cfRule>
  </conditionalFormatting>
  <conditionalFormatting sqref="J10:K11">
    <cfRule type="expression" priority="166" dxfId="1" stopIfTrue="1">
      <formula>IF(OR($L$8="en juego",$L$8="hoy!"),1,0)</formula>
    </cfRule>
  </conditionalFormatting>
  <conditionalFormatting sqref="J10:K11">
    <cfRule type="expression" priority="165" dxfId="1" stopIfTrue="1">
      <formula>IF(OR($L$8="en juego",$L$8="hoy!"),1,0)</formula>
    </cfRule>
  </conditionalFormatting>
  <conditionalFormatting sqref="J7:K7">
    <cfRule type="expression" priority="164" dxfId="1" stopIfTrue="1">
      <formula>IF(OR($L$7="en juego",$L$7="hoy!"),1,0)</formula>
    </cfRule>
  </conditionalFormatting>
  <conditionalFormatting sqref="H6:K6 H7:I7">
    <cfRule type="expression" priority="163" dxfId="1" stopIfTrue="1">
      <formula>IF(OR($L$6="en juego",$L$6="hoy!"),1,0)</formula>
    </cfRule>
  </conditionalFormatting>
  <conditionalFormatting sqref="H8:K8 H9:I9">
    <cfRule type="expression" priority="162" dxfId="1" stopIfTrue="1">
      <formula>IF(OR($L$8="en juego",$L$8="hoy!"),1,0)</formula>
    </cfRule>
  </conditionalFormatting>
  <conditionalFormatting sqref="J9:K9">
    <cfRule type="expression" priority="161" dxfId="1" stopIfTrue="1">
      <formula>IF(OR($L$9="en juego",$L$9="hoy!"),1,0)</formula>
    </cfRule>
  </conditionalFormatting>
  <conditionalFormatting sqref="H10:K10 H11:I11">
    <cfRule type="expression" priority="160" dxfId="1" stopIfTrue="1">
      <formula>IF(OR($L$10="en juego",$L$10="hoy!"),1,0)</formula>
    </cfRule>
  </conditionalFormatting>
  <conditionalFormatting sqref="J11:K11">
    <cfRule type="expression" priority="159" dxfId="1" stopIfTrue="1">
      <formula>IF(OR($L$11="en juego",$L$11="hoy!"),1,0)</formula>
    </cfRule>
  </conditionalFormatting>
  <conditionalFormatting sqref="J10:K10">
    <cfRule type="expression" priority="158" dxfId="1" stopIfTrue="1">
      <formula>IF(OR($L$8="en juego",$L$8="hoy!"),1,0)</formula>
    </cfRule>
  </conditionalFormatting>
  <conditionalFormatting sqref="J11:K11">
    <cfRule type="expression" priority="157" dxfId="1" stopIfTrue="1">
      <formula>IF(OR($L$10="en juego",$L$10="hoy!"),1,0)</formula>
    </cfRule>
  </conditionalFormatting>
  <conditionalFormatting sqref="J11:K11">
    <cfRule type="expression" priority="156" dxfId="1" stopIfTrue="1">
      <formula>IF(OR($L$8="en juego",$L$8="hoy!"),1,0)</formula>
    </cfRule>
  </conditionalFormatting>
  <conditionalFormatting sqref="J7:K7">
    <cfRule type="expression" priority="155" dxfId="1" stopIfTrue="1">
      <formula>IF(OR($L$7="en juego",$L$7="hoy!"),1,0)</formula>
    </cfRule>
  </conditionalFormatting>
  <conditionalFormatting sqref="H6:K6 H7:I7">
    <cfRule type="expression" priority="154" dxfId="1" stopIfTrue="1">
      <formula>IF(OR($L$6="en juego",$L$6="hoy!"),1,0)</formula>
    </cfRule>
  </conditionalFormatting>
  <conditionalFormatting sqref="H8:K8">
    <cfRule type="expression" priority="153" dxfId="1" stopIfTrue="1">
      <formula>IF(OR($L$8="en juego",$L$8="hoy!"),1,0)</formula>
    </cfRule>
  </conditionalFormatting>
  <conditionalFormatting sqref="H9:K9">
    <cfRule type="expression" priority="152" dxfId="1" stopIfTrue="1">
      <formula>IF(OR($L$9="en juego",$L$9="hoy!"),1,0)</formula>
    </cfRule>
  </conditionalFormatting>
  <conditionalFormatting sqref="H10:K11">
    <cfRule type="expression" priority="151" dxfId="1" stopIfTrue="1">
      <formula>IF(OR($L$10="en juego",$L$10="hoy!"),1,0)</formula>
    </cfRule>
  </conditionalFormatting>
  <conditionalFormatting sqref="J8:K8">
    <cfRule type="expression" priority="150" dxfId="1" stopIfTrue="1">
      <formula>IF(OR($L$7="en juego",$L$7="hoy!"),1,0)</formula>
    </cfRule>
  </conditionalFormatting>
  <conditionalFormatting sqref="H8:I9">
    <cfRule type="expression" priority="149" dxfId="1" stopIfTrue="1">
      <formula>IF(OR($L$6="en juego",$L$6="hoy!"),1,0)</formula>
    </cfRule>
  </conditionalFormatting>
  <conditionalFormatting sqref="H10:I10">
    <cfRule type="expression" priority="148" dxfId="1" stopIfTrue="1">
      <formula>IF(OR($L$8="en juego",$L$8="hoy!"),1,0)</formula>
    </cfRule>
  </conditionalFormatting>
  <conditionalFormatting sqref="H11:I11">
    <cfRule type="expression" priority="147" dxfId="1" stopIfTrue="1">
      <formula>IF(OR($L$9="en juego",$L$9="hoy!"),1,0)</formula>
    </cfRule>
  </conditionalFormatting>
  <conditionalFormatting sqref="H10:I11">
    <cfRule type="expression" priority="146" dxfId="1" stopIfTrue="1">
      <formula>IF(OR($L$6="en juego",$L$6="hoy!"),1,0)</formula>
    </cfRule>
  </conditionalFormatting>
  <conditionalFormatting sqref="J10:K10">
    <cfRule type="expression" priority="145" dxfId="1" stopIfTrue="1">
      <formula>IF(OR($L$7="en juego",$L$7="hoy!"),1,0)</formula>
    </cfRule>
  </conditionalFormatting>
  <conditionalFormatting sqref="J9:K9">
    <cfRule type="expression" priority="144" dxfId="1" stopIfTrue="1">
      <formula>IF(OR($L$6="en juego",$L$6="hoy!"),1,0)</formula>
    </cfRule>
  </conditionalFormatting>
  <conditionalFormatting sqref="J11:K11">
    <cfRule type="expression" priority="143" dxfId="1" stopIfTrue="1">
      <formula>IF(OR($L$8="en juego",$L$8="hoy!"),1,0)</formula>
    </cfRule>
  </conditionalFormatting>
  <conditionalFormatting sqref="J11:K11">
    <cfRule type="expression" priority="142" dxfId="1" stopIfTrue="1">
      <formula>IF(OR($L$7="en juego",$L$7="hoy!"),1,0)</formula>
    </cfRule>
  </conditionalFormatting>
  <conditionalFormatting sqref="H7:I7">
    <cfRule type="expression" priority="141" dxfId="1" stopIfTrue="1">
      <formula>IF(OR($L$6="en juego",$L$6="hoy!"),1,0)</formula>
    </cfRule>
  </conditionalFormatting>
  <conditionalFormatting sqref="H7:I7">
    <cfRule type="expression" priority="140" dxfId="1" stopIfTrue="1">
      <formula>IF(OR($L$6="en juego",$L$6="hoy!"),1,0)</formula>
    </cfRule>
  </conditionalFormatting>
  <conditionalFormatting sqref="H9:I9">
    <cfRule type="expression" priority="139" dxfId="1" stopIfTrue="1">
      <formula>IF(OR($L$7="en juego",$L$7="hoy!"),1,0)</formula>
    </cfRule>
  </conditionalFormatting>
  <conditionalFormatting sqref="H8:I8">
    <cfRule type="expression" priority="138" dxfId="1" stopIfTrue="1">
      <formula>IF(OR($L$6="en juego",$L$6="hoy!"),1,0)</formula>
    </cfRule>
  </conditionalFormatting>
  <conditionalFormatting sqref="H9:I9">
    <cfRule type="expression" priority="137" dxfId="1" stopIfTrue="1">
      <formula>IF(OR($L$7="en juego",$L$7="hoy!"),1,0)</formula>
    </cfRule>
  </conditionalFormatting>
  <conditionalFormatting sqref="H8:I8">
    <cfRule type="expression" priority="136" dxfId="1" stopIfTrue="1">
      <formula>IF(OR($L$6="en juego",$L$6="hoy!"),1,0)</formula>
    </cfRule>
  </conditionalFormatting>
  <conditionalFormatting sqref="H8:I9">
    <cfRule type="expression" priority="135" dxfId="1" stopIfTrue="1">
      <formula>IF(OR($L$6="en juego",$L$6="hoy!"),1,0)</formula>
    </cfRule>
  </conditionalFormatting>
  <conditionalFormatting sqref="H8:I9">
    <cfRule type="expression" priority="134" dxfId="1" stopIfTrue="1">
      <formula>IF(OR($L$6="en juego",$L$6="hoy!"),1,0)</formula>
    </cfRule>
  </conditionalFormatting>
  <conditionalFormatting sqref="H9:I9">
    <cfRule type="expression" priority="133" dxfId="1" stopIfTrue="1">
      <formula>IF(OR($L$6="en juego",$L$6="hoy!"),1,0)</formula>
    </cfRule>
  </conditionalFormatting>
  <conditionalFormatting sqref="H9:I9">
    <cfRule type="expression" priority="132" dxfId="1" stopIfTrue="1">
      <formula>IF(OR($L$6="en juego",$L$6="hoy!"),1,0)</formula>
    </cfRule>
  </conditionalFormatting>
  <conditionalFormatting sqref="H10:I10">
    <cfRule type="expression" priority="131" dxfId="1" stopIfTrue="1">
      <formula>IF(OR($L$8="en juego",$L$8="hoy!"),1,0)</formula>
    </cfRule>
  </conditionalFormatting>
  <conditionalFormatting sqref="H11:I11">
    <cfRule type="expression" priority="130" dxfId="1" stopIfTrue="1">
      <formula>IF(OR($L$9="en juego",$L$9="hoy!"),1,0)</formula>
    </cfRule>
  </conditionalFormatting>
  <conditionalFormatting sqref="H10:I11">
    <cfRule type="expression" priority="129" dxfId="1" stopIfTrue="1">
      <formula>IF(OR($L$8="en juego",$L$8="hoy!"),1,0)</formula>
    </cfRule>
  </conditionalFormatting>
  <conditionalFormatting sqref="H10:I11">
    <cfRule type="expression" priority="128" dxfId="1" stopIfTrue="1">
      <formula>IF(OR($L$8="en juego",$L$8="hoy!"),1,0)</formula>
    </cfRule>
  </conditionalFormatting>
  <conditionalFormatting sqref="H10:I10">
    <cfRule type="expression" priority="127" dxfId="1" stopIfTrue="1">
      <formula>IF(OR($L$8="en juego",$L$8="hoy!"),1,0)</formula>
    </cfRule>
  </conditionalFormatting>
  <conditionalFormatting sqref="H11:I11">
    <cfRule type="expression" priority="126" dxfId="1" stopIfTrue="1">
      <formula>IF(OR($L$9="en juego",$L$9="hoy!"),1,0)</formula>
    </cfRule>
  </conditionalFormatting>
  <conditionalFormatting sqref="H10:I11">
    <cfRule type="expression" priority="125" dxfId="1" stopIfTrue="1">
      <formula>IF(OR($L$6="en juego",$L$6="hoy!"),1,0)</formula>
    </cfRule>
  </conditionalFormatting>
  <conditionalFormatting sqref="H11:I11">
    <cfRule type="expression" priority="124" dxfId="1" stopIfTrue="1">
      <formula>IF(OR($L$7="en juego",$L$7="hoy!"),1,0)</formula>
    </cfRule>
  </conditionalFormatting>
  <conditionalFormatting sqref="H10:I10">
    <cfRule type="expression" priority="123" dxfId="1" stopIfTrue="1">
      <formula>IF(OR($L$6="en juego",$L$6="hoy!"),1,0)</formula>
    </cfRule>
  </conditionalFormatting>
  <conditionalFormatting sqref="H11:I11">
    <cfRule type="expression" priority="122" dxfId="1" stopIfTrue="1">
      <formula>IF(OR($L$7="en juego",$L$7="hoy!"),1,0)</formula>
    </cfRule>
  </conditionalFormatting>
  <conditionalFormatting sqref="H10:I10">
    <cfRule type="expression" priority="121" dxfId="1" stopIfTrue="1">
      <formula>IF(OR($L$6="en juego",$L$6="hoy!"),1,0)</formula>
    </cfRule>
  </conditionalFormatting>
  <conditionalFormatting sqref="H10:I11">
    <cfRule type="expression" priority="120" dxfId="1" stopIfTrue="1">
      <formula>IF(OR($L$6="en juego",$L$6="hoy!"),1,0)</formula>
    </cfRule>
  </conditionalFormatting>
  <conditionalFormatting sqref="H10:I11">
    <cfRule type="expression" priority="119" dxfId="1" stopIfTrue="1">
      <formula>IF(OR($L$6="en juego",$L$6="hoy!"),1,0)</formula>
    </cfRule>
  </conditionalFormatting>
  <conditionalFormatting sqref="H11:I11">
    <cfRule type="expression" priority="118" dxfId="1" stopIfTrue="1">
      <formula>IF(OR($L$6="en juego",$L$6="hoy!"),1,0)</formula>
    </cfRule>
  </conditionalFormatting>
  <conditionalFormatting sqref="H11:I11">
    <cfRule type="expression" priority="117" dxfId="1" stopIfTrue="1">
      <formula>IF(OR($L$6="en juego",$L$6="hoy!"),1,0)</formula>
    </cfRule>
  </conditionalFormatting>
  <conditionalFormatting sqref="G7:K7">
    <cfRule type="expression" priority="116" dxfId="1" stopIfTrue="1">
      <formula>IF(OR($L$7="en juego",$L$7="hoy!"),1,0)</formula>
    </cfRule>
  </conditionalFormatting>
  <conditionalFormatting sqref="G6:K6 G7:G11">
    <cfRule type="expression" priority="115" dxfId="1" stopIfTrue="1">
      <formula>IF(OR($L$6="en juego",$L$6="hoy!"),1,0)</formula>
    </cfRule>
  </conditionalFormatting>
  <conditionalFormatting sqref="G8:K8 H9:I9">
    <cfRule type="expression" priority="114" dxfId="1" stopIfTrue="1">
      <formula>IF(OR($L$8="en juego",$L$8="hoy!"),1,0)</formula>
    </cfRule>
  </conditionalFormatting>
  <conditionalFormatting sqref="G9 J9:K9">
    <cfRule type="expression" priority="113" dxfId="1" stopIfTrue="1">
      <formula>IF(OR($L$9="en juego",$L$9="hoy!"),1,0)</formula>
    </cfRule>
  </conditionalFormatting>
  <conditionalFormatting sqref="G10:K10 H11:K11">
    <cfRule type="expression" priority="112" dxfId="1" stopIfTrue="1">
      <formula>IF(OR($L$10="en juego",$L$10="hoy!"),1,0)</formula>
    </cfRule>
  </conditionalFormatting>
  <conditionalFormatting sqref="G11 J11:K11">
    <cfRule type="expression" priority="111" dxfId="1" stopIfTrue="1">
      <formula>IF(OR($L$11="en juego",$L$11="hoy!"),1,0)</formula>
    </cfRule>
  </conditionalFormatting>
  <conditionalFormatting sqref="J9:K9">
    <cfRule type="expression" priority="110" dxfId="1" stopIfTrue="1">
      <formula>IF(OR($L$6="en juego",$L$6="hoy!"),1,0)</formula>
    </cfRule>
  </conditionalFormatting>
  <conditionalFormatting sqref="J9:K9">
    <cfRule type="expression" priority="109" dxfId="1" stopIfTrue="1">
      <formula>IF(OR($L$6="en juego",$L$6="hoy!"),1,0)</formula>
    </cfRule>
  </conditionalFormatting>
  <conditionalFormatting sqref="J10:K11">
    <cfRule type="expression" priority="108" dxfId="1" stopIfTrue="1">
      <formula>IF(OR($L$8="en juego",$L$8="hoy!"),1,0)</formula>
    </cfRule>
  </conditionalFormatting>
  <conditionalFormatting sqref="J10:K11">
    <cfRule type="expression" priority="107" dxfId="1" stopIfTrue="1">
      <formula>IF(OR($L$8="en juego",$L$8="hoy!"),1,0)</formula>
    </cfRule>
  </conditionalFormatting>
  <conditionalFormatting sqref="J7:K7">
    <cfRule type="expression" priority="106" dxfId="1" stopIfTrue="1">
      <formula>IF(OR($L$7="en juego",$L$7="hoy!"),1,0)</formula>
    </cfRule>
  </conditionalFormatting>
  <conditionalFormatting sqref="H6:K6 H7:I7">
    <cfRule type="expression" priority="105" dxfId="1" stopIfTrue="1">
      <formula>IF(OR($L$6="en juego",$L$6="hoy!"),1,0)</formula>
    </cfRule>
  </conditionalFormatting>
  <conditionalFormatting sqref="H8:K8 H9:I9">
    <cfRule type="expression" priority="104" dxfId="1" stopIfTrue="1">
      <formula>IF(OR($L$8="en juego",$L$8="hoy!"),1,0)</formula>
    </cfRule>
  </conditionalFormatting>
  <conditionalFormatting sqref="J9:K9">
    <cfRule type="expression" priority="103" dxfId="1" stopIfTrue="1">
      <formula>IF(OR($L$9="en juego",$L$9="hoy!"),1,0)</formula>
    </cfRule>
  </conditionalFormatting>
  <conditionalFormatting sqref="H10:K10 H11:I11">
    <cfRule type="expression" priority="102" dxfId="1" stopIfTrue="1">
      <formula>IF(OR($L$10="en juego",$L$10="hoy!"),1,0)</formula>
    </cfRule>
  </conditionalFormatting>
  <conditionalFormatting sqref="J11:K11">
    <cfRule type="expression" priority="101" dxfId="1" stopIfTrue="1">
      <formula>IF(OR($L$11="en juego",$L$11="hoy!"),1,0)</formula>
    </cfRule>
  </conditionalFormatting>
  <conditionalFormatting sqref="J10:K10">
    <cfRule type="expression" priority="100" dxfId="1" stopIfTrue="1">
      <formula>IF(OR($L$8="en juego",$L$8="hoy!"),1,0)</formula>
    </cfRule>
  </conditionalFormatting>
  <conditionalFormatting sqref="J11:K11">
    <cfRule type="expression" priority="99" dxfId="1" stopIfTrue="1">
      <formula>IF(OR($L$10="en juego",$L$10="hoy!"),1,0)</formula>
    </cfRule>
  </conditionalFormatting>
  <conditionalFormatting sqref="J11:K11">
    <cfRule type="expression" priority="98" dxfId="1" stopIfTrue="1">
      <formula>IF(OR($L$8="en juego",$L$8="hoy!"),1,0)</formula>
    </cfRule>
  </conditionalFormatting>
  <conditionalFormatting sqref="J7:K7">
    <cfRule type="expression" priority="97" dxfId="1" stopIfTrue="1">
      <formula>IF(OR($L$7="en juego",$L$7="hoy!"),1,0)</formula>
    </cfRule>
  </conditionalFormatting>
  <conditionalFormatting sqref="H6:K6 H7:I7">
    <cfRule type="expression" priority="96" dxfId="1" stopIfTrue="1">
      <formula>IF(OR($L$6="en juego",$L$6="hoy!"),1,0)</formula>
    </cfRule>
  </conditionalFormatting>
  <conditionalFormatting sqref="H8:K8">
    <cfRule type="expression" priority="95" dxfId="1" stopIfTrue="1">
      <formula>IF(OR($L$8="en juego",$L$8="hoy!"),1,0)</formula>
    </cfRule>
  </conditionalFormatting>
  <conditionalFormatting sqref="H9:K9">
    <cfRule type="expression" priority="94" dxfId="1" stopIfTrue="1">
      <formula>IF(OR($L$9="en juego",$L$9="hoy!"),1,0)</formula>
    </cfRule>
  </conditionalFormatting>
  <conditionalFormatting sqref="H10:K11">
    <cfRule type="expression" priority="93" dxfId="1" stopIfTrue="1">
      <formula>IF(OR($L$10="en juego",$L$10="hoy!"),1,0)</formula>
    </cfRule>
  </conditionalFormatting>
  <conditionalFormatting sqref="J8:K8">
    <cfRule type="expression" priority="92" dxfId="1" stopIfTrue="1">
      <formula>IF(OR($L$7="en juego",$L$7="hoy!"),1,0)</formula>
    </cfRule>
  </conditionalFormatting>
  <conditionalFormatting sqref="H8:I9">
    <cfRule type="expression" priority="91" dxfId="1" stopIfTrue="1">
      <formula>IF(OR($L$6="en juego",$L$6="hoy!"),1,0)</formula>
    </cfRule>
  </conditionalFormatting>
  <conditionalFormatting sqref="H10:I10">
    <cfRule type="expression" priority="90" dxfId="1" stopIfTrue="1">
      <formula>IF(OR($L$8="en juego",$L$8="hoy!"),1,0)</formula>
    </cfRule>
  </conditionalFormatting>
  <conditionalFormatting sqref="H11:I11">
    <cfRule type="expression" priority="89" dxfId="1" stopIfTrue="1">
      <formula>IF(OR($L$9="en juego",$L$9="hoy!"),1,0)</formula>
    </cfRule>
  </conditionalFormatting>
  <conditionalFormatting sqref="H10:I11">
    <cfRule type="expression" priority="88" dxfId="1" stopIfTrue="1">
      <formula>IF(OR($L$6="en juego",$L$6="hoy!"),1,0)</formula>
    </cfRule>
  </conditionalFormatting>
  <conditionalFormatting sqref="J10:K10">
    <cfRule type="expression" priority="87" dxfId="1" stopIfTrue="1">
      <formula>IF(OR($L$7="en juego",$L$7="hoy!"),1,0)</formula>
    </cfRule>
  </conditionalFormatting>
  <conditionalFormatting sqref="J9:K9">
    <cfRule type="expression" priority="86" dxfId="1" stopIfTrue="1">
      <formula>IF(OR($L$6="en juego",$L$6="hoy!"),1,0)</formula>
    </cfRule>
  </conditionalFormatting>
  <conditionalFormatting sqref="J11:K11">
    <cfRule type="expression" priority="85" dxfId="1" stopIfTrue="1">
      <formula>IF(OR($L$8="en juego",$L$8="hoy!"),1,0)</formula>
    </cfRule>
  </conditionalFormatting>
  <conditionalFormatting sqref="J11:K11">
    <cfRule type="expression" priority="84" dxfId="1" stopIfTrue="1">
      <formula>IF(OR($L$7="en juego",$L$7="hoy!"),1,0)</formula>
    </cfRule>
  </conditionalFormatting>
  <conditionalFormatting sqref="H7:I7">
    <cfRule type="expression" priority="83" dxfId="1" stopIfTrue="1">
      <formula>IF(OR($L$6="en juego",$L$6="hoy!"),1,0)</formula>
    </cfRule>
  </conditionalFormatting>
  <conditionalFormatting sqref="H9:I9">
    <cfRule type="expression" priority="82" dxfId="1" stopIfTrue="1">
      <formula>IF(OR($L$7="en juego",$L$7="hoy!"),1,0)</formula>
    </cfRule>
  </conditionalFormatting>
  <conditionalFormatting sqref="H8:I8">
    <cfRule type="expression" priority="81" dxfId="1" stopIfTrue="1">
      <formula>IF(OR($L$6="en juego",$L$6="hoy!"),1,0)</formula>
    </cfRule>
  </conditionalFormatting>
  <conditionalFormatting sqref="H8:I9">
    <cfRule type="expression" priority="80" dxfId="1" stopIfTrue="1">
      <formula>IF(OR($L$6="en juego",$L$6="hoy!"),1,0)</formula>
    </cfRule>
  </conditionalFormatting>
  <conditionalFormatting sqref="H8:I9">
    <cfRule type="expression" priority="79" dxfId="1" stopIfTrue="1">
      <formula>IF(OR($L$6="en juego",$L$6="hoy!"),1,0)</formula>
    </cfRule>
  </conditionalFormatting>
  <conditionalFormatting sqref="H9:I9">
    <cfRule type="expression" priority="78" dxfId="1" stopIfTrue="1">
      <formula>IF(OR($L$6="en juego",$L$6="hoy!"),1,0)</formula>
    </cfRule>
  </conditionalFormatting>
  <conditionalFormatting sqref="H10:I11">
    <cfRule type="expression" priority="77" dxfId="1" stopIfTrue="1">
      <formula>IF(OR($L$8="en juego",$L$8="hoy!"),1,0)</formula>
    </cfRule>
  </conditionalFormatting>
  <conditionalFormatting sqref="H10:I11">
    <cfRule type="expression" priority="76" dxfId="1" stopIfTrue="1">
      <formula>IF(OR($L$8="en juego",$L$8="hoy!"),1,0)</formula>
    </cfRule>
  </conditionalFormatting>
  <conditionalFormatting sqref="H10:I10">
    <cfRule type="expression" priority="75" dxfId="1" stopIfTrue="1">
      <formula>IF(OR($L$8="en juego",$L$8="hoy!"),1,0)</formula>
    </cfRule>
  </conditionalFormatting>
  <conditionalFormatting sqref="H11:I11">
    <cfRule type="expression" priority="74" dxfId="1" stopIfTrue="1">
      <formula>IF(OR($L$9="en juego",$L$9="hoy!"),1,0)</formula>
    </cfRule>
  </conditionalFormatting>
  <conditionalFormatting sqref="H10:I11">
    <cfRule type="expression" priority="73" dxfId="1" stopIfTrue="1">
      <formula>IF(OR($L$6="en juego",$L$6="hoy!"),1,0)</formula>
    </cfRule>
  </conditionalFormatting>
  <conditionalFormatting sqref="H11:I11">
    <cfRule type="expression" priority="72" dxfId="1" stopIfTrue="1">
      <formula>IF(OR($L$7="en juego",$L$7="hoy!"),1,0)</formula>
    </cfRule>
  </conditionalFormatting>
  <conditionalFormatting sqref="H10:I10">
    <cfRule type="expression" priority="71" dxfId="1" stopIfTrue="1">
      <formula>IF(OR($L$6="en juego",$L$6="hoy!"),1,0)</formula>
    </cfRule>
  </conditionalFormatting>
  <conditionalFormatting sqref="H10:I11">
    <cfRule type="expression" priority="70" dxfId="1" stopIfTrue="1">
      <formula>IF(OR($L$6="en juego",$L$6="hoy!"),1,0)</formula>
    </cfRule>
  </conditionalFormatting>
  <conditionalFormatting sqref="H10:I11">
    <cfRule type="expression" priority="69" dxfId="1" stopIfTrue="1">
      <formula>IF(OR($L$6="en juego",$L$6="hoy!"),1,0)</formula>
    </cfRule>
  </conditionalFormatting>
  <conditionalFormatting sqref="H11:I11">
    <cfRule type="expression" priority="68" dxfId="1" stopIfTrue="1">
      <formula>IF(OR($L$6="en juego",$L$6="hoy!"),1,0)</formula>
    </cfRule>
  </conditionalFormatting>
  <conditionalFormatting sqref="G7 J7:K7">
    <cfRule type="expression" priority="67" dxfId="1" stopIfTrue="1">
      <formula>IF(OR($L$7="en juego",$L$7="hoy!"),1,0)</formula>
    </cfRule>
  </conditionalFormatting>
  <conditionalFormatting sqref="G6:K6 H7:I7 G7:G11">
    <cfRule type="expression" priority="66" dxfId="1" stopIfTrue="1">
      <formula>IF(OR($L$6="en juego",$L$6="hoy!"),1,0)</formula>
    </cfRule>
  </conditionalFormatting>
  <conditionalFormatting sqref="G8:K8 H9:I9">
    <cfRule type="expression" priority="65" dxfId="1" stopIfTrue="1">
      <formula>IF(OR($L$8="en juego",$L$8="hoy!"),1,0)</formula>
    </cfRule>
  </conditionalFormatting>
  <conditionalFormatting sqref="G9 J9:K9">
    <cfRule type="expression" priority="64" dxfId="1" stopIfTrue="1">
      <formula>IF(OR($L$9="en juego",$L$9="hoy!"),1,0)</formula>
    </cfRule>
  </conditionalFormatting>
  <conditionalFormatting sqref="G10:K10 H11:I11">
    <cfRule type="expression" priority="63" dxfId="1" stopIfTrue="1">
      <formula>IF(OR($L$10="en juego",$L$10="hoy!"),1,0)</formula>
    </cfRule>
  </conditionalFormatting>
  <conditionalFormatting sqref="G11 J11:K11">
    <cfRule type="expression" priority="62" dxfId="1" stopIfTrue="1">
      <formula>IF(OR($L$11="en juego",$L$11="hoy!"),1,0)</formula>
    </cfRule>
  </conditionalFormatting>
  <conditionalFormatting sqref="J10:K10">
    <cfRule type="expression" priority="61" dxfId="1" stopIfTrue="1">
      <formula>IF(OR($L$8="en juego",$L$8="hoy!"),1,0)</formula>
    </cfRule>
  </conditionalFormatting>
  <conditionalFormatting sqref="J11:K11">
    <cfRule type="expression" priority="60" dxfId="1" stopIfTrue="1">
      <formula>IF(OR($L$10="en juego",$L$10="hoy!"),1,0)</formula>
    </cfRule>
  </conditionalFormatting>
  <conditionalFormatting sqref="J11:K11">
    <cfRule type="expression" priority="59" dxfId="1" stopIfTrue="1">
      <formula>IF(OR($L$8="en juego",$L$8="hoy!"),1,0)</formula>
    </cfRule>
  </conditionalFormatting>
  <conditionalFormatting sqref="G6:G11">
    <cfRule type="expression" priority="58" dxfId="1" stopIfTrue="1">
      <formula>IF(OR($L$6="en juego",$L$6="hoy!"),1,0)</formula>
    </cfRule>
  </conditionalFormatting>
  <conditionalFormatting sqref="G6:G11">
    <cfRule type="expression" priority="57" dxfId="1" stopIfTrue="1">
      <formula>IF(OR($L$8="en juego",$L$8="hoy!"),1,0)</formula>
    </cfRule>
  </conditionalFormatting>
  <conditionalFormatting sqref="G9">
    <cfRule type="expression" priority="56" dxfId="1" stopIfTrue="1">
      <formula>IF(OR($L$6="en juego",$L$6="hoy!"),1,0)</formula>
    </cfRule>
  </conditionalFormatting>
  <conditionalFormatting sqref="G9">
    <cfRule type="expression" priority="55" dxfId="1" stopIfTrue="1">
      <formula>IF(OR($L$6="en juego",$L$6="hoy!"),1,0)</formula>
    </cfRule>
  </conditionalFormatting>
  <conditionalFormatting sqref="G9">
    <cfRule type="expression" priority="54" dxfId="1" stopIfTrue="1">
      <formula>IF(OR($L$8="en juego",$L$8="hoy!"),1,0)</formula>
    </cfRule>
  </conditionalFormatting>
  <conditionalFormatting sqref="J7:K7">
    <cfRule type="expression" priority="53" dxfId="1" stopIfTrue="1">
      <formula>IF(OR($L$7="en juego",$L$7="hoy!"),1,0)</formula>
    </cfRule>
  </conditionalFormatting>
  <conditionalFormatting sqref="H6:K6 H7:I7">
    <cfRule type="expression" priority="52" dxfId="1" stopIfTrue="1">
      <formula>IF(OR($L$6="en juego",$L$6="hoy!"),1,0)</formula>
    </cfRule>
  </conditionalFormatting>
  <conditionalFormatting sqref="H8:K8">
    <cfRule type="expression" priority="51" dxfId="1" stopIfTrue="1">
      <formula>IF(OR($L$8="en juego",$L$8="hoy!"),1,0)</formula>
    </cfRule>
  </conditionalFormatting>
  <conditionalFormatting sqref="H9:K9">
    <cfRule type="expression" priority="50" dxfId="1" stopIfTrue="1">
      <formula>IF(OR($L$9="en juego",$L$9="hoy!"),1,0)</formula>
    </cfRule>
  </conditionalFormatting>
  <conditionalFormatting sqref="H10:K11">
    <cfRule type="expression" priority="49" dxfId="1" stopIfTrue="1">
      <formula>IF(OR($L$10="en juego",$L$10="hoy!"),1,0)</formula>
    </cfRule>
  </conditionalFormatting>
  <conditionalFormatting sqref="J8:K8">
    <cfRule type="expression" priority="48" dxfId="1" stopIfTrue="1">
      <formula>IF(OR($L$7="en juego",$L$7="hoy!"),1,0)</formula>
    </cfRule>
  </conditionalFormatting>
  <conditionalFormatting sqref="H8:I9">
    <cfRule type="expression" priority="47" dxfId="1" stopIfTrue="1">
      <formula>IF(OR($L$6="en juego",$L$6="hoy!"),1,0)</formula>
    </cfRule>
  </conditionalFormatting>
  <conditionalFormatting sqref="H10:I10">
    <cfRule type="expression" priority="46" dxfId="1" stopIfTrue="1">
      <formula>IF(OR($L$8="en juego",$L$8="hoy!"),1,0)</formula>
    </cfRule>
  </conditionalFormatting>
  <conditionalFormatting sqref="H11:I11">
    <cfRule type="expression" priority="45" dxfId="1" stopIfTrue="1">
      <formula>IF(OR($L$9="en juego",$L$9="hoy!"),1,0)</formula>
    </cfRule>
  </conditionalFormatting>
  <conditionalFormatting sqref="H10:I11">
    <cfRule type="expression" priority="44" dxfId="1" stopIfTrue="1">
      <formula>IF(OR($L$6="en juego",$L$6="hoy!"),1,0)</formula>
    </cfRule>
  </conditionalFormatting>
  <conditionalFormatting sqref="J10:K10">
    <cfRule type="expression" priority="43" dxfId="1" stopIfTrue="1">
      <formula>IF(OR($L$7="en juego",$L$7="hoy!"),1,0)</formula>
    </cfRule>
  </conditionalFormatting>
  <conditionalFormatting sqref="J9:K9">
    <cfRule type="expression" priority="42" dxfId="1" stopIfTrue="1">
      <formula>IF(OR($L$6="en juego",$L$6="hoy!"),1,0)</formula>
    </cfRule>
  </conditionalFormatting>
  <conditionalFormatting sqref="J11:K11">
    <cfRule type="expression" priority="41" dxfId="1" stopIfTrue="1">
      <formula>IF(OR($L$8="en juego",$L$8="hoy!"),1,0)</formula>
    </cfRule>
  </conditionalFormatting>
  <conditionalFormatting sqref="J11:K11">
    <cfRule type="expression" priority="40" dxfId="1" stopIfTrue="1">
      <formula>IF(OR($L$7="en juego",$L$7="hoy!"),1,0)</formula>
    </cfRule>
  </conditionalFormatting>
  <conditionalFormatting sqref="H8:I9">
    <cfRule type="expression" priority="39" dxfId="1" stopIfTrue="1">
      <formula>IF(OR($L$6="en juego",$L$6="hoy!"),1,0)</formula>
    </cfRule>
  </conditionalFormatting>
  <conditionalFormatting sqref="H8:I9">
    <cfRule type="expression" priority="38" dxfId="1" stopIfTrue="1">
      <formula>IF(OR($L$6="en juego",$L$6="hoy!"),1,0)</formula>
    </cfRule>
  </conditionalFormatting>
  <conditionalFormatting sqref="H10:I11">
    <cfRule type="expression" priority="37" dxfId="1" stopIfTrue="1">
      <formula>IF(OR($L$8="en juego",$L$8="hoy!"),1,0)</formula>
    </cfRule>
  </conditionalFormatting>
  <conditionalFormatting sqref="H10:I10">
    <cfRule type="expression" priority="36" dxfId="1" stopIfTrue="1">
      <formula>IF(OR($L$8="en juego",$L$8="hoy!"),1,0)</formula>
    </cfRule>
  </conditionalFormatting>
  <conditionalFormatting sqref="H11:I11">
    <cfRule type="expression" priority="35" dxfId="1" stopIfTrue="1">
      <formula>IF(OR($L$9="en juego",$L$9="hoy!"),1,0)</formula>
    </cfRule>
  </conditionalFormatting>
  <conditionalFormatting sqref="H10:I11">
    <cfRule type="expression" priority="34" dxfId="1" stopIfTrue="1">
      <formula>IF(OR($L$6="en juego",$L$6="hoy!"),1,0)</formula>
    </cfRule>
  </conditionalFormatting>
  <conditionalFormatting sqref="H10:I11">
    <cfRule type="expression" priority="33" dxfId="1" stopIfTrue="1">
      <formula>IF(OR($L$6="en juego",$L$6="hoy!"),1,0)</formula>
    </cfRule>
  </conditionalFormatting>
  <conditionalFormatting sqref="H10:I11">
    <cfRule type="expression" priority="32" dxfId="1" stopIfTrue="1">
      <formula>IF(OR($L$6="en juego",$L$6="hoy!"),1,0)</formula>
    </cfRule>
  </conditionalFormatting>
  <conditionalFormatting sqref="G7 J7:K7">
    <cfRule type="expression" priority="31" dxfId="1" stopIfTrue="1">
      <formula>IF(OR($L$7="en juego",$L$7="hoy!"),1,0)</formula>
    </cfRule>
  </conditionalFormatting>
  <conditionalFormatting sqref="G6:K6 G7:G11 H7:I7">
    <cfRule type="expression" priority="30" dxfId="1" stopIfTrue="1">
      <formula>IF(OR($L$6="en juego",$L$6="hoy!"),1,0)</formula>
    </cfRule>
  </conditionalFormatting>
  <conditionalFormatting sqref="G8:K8">
    <cfRule type="expression" priority="29" dxfId="1" stopIfTrue="1">
      <formula>IF(OR($L$8="en juego",$L$8="hoy!"),1,0)</formula>
    </cfRule>
  </conditionalFormatting>
  <conditionalFormatting sqref="G9:K9">
    <cfRule type="expression" priority="28" dxfId="1" stopIfTrue="1">
      <formula>IF(OR($L$9="en juego",$L$9="hoy!"),1,0)</formula>
    </cfRule>
  </conditionalFormatting>
  <conditionalFormatting sqref="G10:K10 H11:K11">
    <cfRule type="expression" priority="27" dxfId="1" stopIfTrue="1">
      <formula>IF(OR($L$10="en juego",$L$10="hoy!"),1,0)</formula>
    </cfRule>
  </conditionalFormatting>
  <conditionalFormatting sqref="G11">
    <cfRule type="expression" priority="26" dxfId="1" stopIfTrue="1">
      <formula>IF(OR($L$11="en juego",$L$11="hoy!"),1,0)</formula>
    </cfRule>
  </conditionalFormatting>
  <conditionalFormatting sqref="J8:K8">
    <cfRule type="expression" priority="25" dxfId="1" stopIfTrue="1">
      <formula>IF(OR($L$7="en juego",$L$7="hoy!"),1,0)</formula>
    </cfRule>
  </conditionalFormatting>
  <conditionalFormatting sqref="G6:G11">
    <cfRule type="expression" priority="24" dxfId="1" stopIfTrue="1">
      <formula>IF(OR($L$8="en juego",$L$8="hoy!"),1,0)</formula>
    </cfRule>
  </conditionalFormatting>
  <conditionalFormatting sqref="H8:I9">
    <cfRule type="expression" priority="23" dxfId="1" stopIfTrue="1">
      <formula>IF(OR($L$6="en juego",$L$6="hoy!"),1,0)</formula>
    </cfRule>
  </conditionalFormatting>
  <conditionalFormatting sqref="H10:I10">
    <cfRule type="expression" priority="22" dxfId="1" stopIfTrue="1">
      <formula>IF(OR($L$8="en juego",$L$8="hoy!"),1,0)</formula>
    </cfRule>
  </conditionalFormatting>
  <conditionalFormatting sqref="H11:I11">
    <cfRule type="expression" priority="21" dxfId="1" stopIfTrue="1">
      <formula>IF(OR($L$9="en juego",$L$9="hoy!"),1,0)</formula>
    </cfRule>
  </conditionalFormatting>
  <conditionalFormatting sqref="H10:I11">
    <cfRule type="expression" priority="20" dxfId="1" stopIfTrue="1">
      <formula>IF(OR($L$6="en juego",$L$6="hoy!"),1,0)</formula>
    </cfRule>
  </conditionalFormatting>
  <conditionalFormatting sqref="J10:K10">
    <cfRule type="expression" priority="19" dxfId="1" stopIfTrue="1">
      <formula>IF(OR($L$7="en juego",$L$7="hoy!"),1,0)</formula>
    </cfRule>
  </conditionalFormatting>
  <conditionalFormatting sqref="J9:K9">
    <cfRule type="expression" priority="18" dxfId="1" stopIfTrue="1">
      <formula>IF(OR($L$6="en juego",$L$6="hoy!"),1,0)</formula>
    </cfRule>
  </conditionalFormatting>
  <conditionalFormatting sqref="J11:K11">
    <cfRule type="expression" priority="17" dxfId="1" stopIfTrue="1">
      <formula>IF(OR($L$8="en juego",$L$8="hoy!"),1,0)</formula>
    </cfRule>
  </conditionalFormatting>
  <conditionalFormatting sqref="J11:K11">
    <cfRule type="expression" priority="16" dxfId="1" stopIfTrue="1">
      <formula>IF(OR($L$7="en juego",$L$7="hoy!"),1,0)</formula>
    </cfRule>
  </conditionalFormatting>
  <conditionalFormatting sqref="H8:I9">
    <cfRule type="expression" priority="15" dxfId="1" stopIfTrue="1">
      <formula>IF(OR($L$6="en juego",$L$6="hoy!"),1,0)</formula>
    </cfRule>
  </conditionalFormatting>
  <conditionalFormatting sqref="H10:I10">
    <cfRule type="expression" priority="14" dxfId="1" stopIfTrue="1">
      <formula>IF(OR($L$8="en juego",$L$8="hoy!"),1,0)</formula>
    </cfRule>
  </conditionalFormatting>
  <conditionalFormatting sqref="H11:I11">
    <cfRule type="expression" priority="13" dxfId="1" stopIfTrue="1">
      <formula>IF(OR($L$9="en juego",$L$9="hoy!"),1,0)</formula>
    </cfRule>
  </conditionalFormatting>
  <conditionalFormatting sqref="H10:I11">
    <cfRule type="expression" priority="12" dxfId="1" stopIfTrue="1">
      <formula>IF(OR($L$6="en juego",$L$6="hoy!"),1,0)</formula>
    </cfRule>
  </conditionalFormatting>
  <conditionalFormatting sqref="H10:I11">
    <cfRule type="expression" priority="11" dxfId="1" stopIfTrue="1">
      <formula>IF(OR($L$6="en juego",$L$6="hoy!"),1,0)</formula>
    </cfRule>
  </conditionalFormatting>
  <conditionalFormatting sqref="G9">
    <cfRule type="expression" priority="10" dxfId="1" stopIfTrue="1">
      <formula>IF(OR($L$7="en juego",$L$7="hoy!"),1,0)</formula>
    </cfRule>
  </conditionalFormatting>
  <conditionalFormatting sqref="G10">
    <cfRule type="expression" priority="9" dxfId="1" stopIfTrue="1">
      <formula>IF(OR($L$8="en juego",$L$8="hoy!"),1,0)</formula>
    </cfRule>
  </conditionalFormatting>
  <conditionalFormatting sqref="G11">
    <cfRule type="expression" priority="8" dxfId="1" stopIfTrue="1">
      <formula>IF(OR($L$9="en juego",$L$9="hoy!"),1,0)</formula>
    </cfRule>
  </conditionalFormatting>
  <conditionalFormatting sqref="G11">
    <cfRule type="expression" priority="7" dxfId="1" stopIfTrue="1">
      <formula>IF(OR($L$7="en juego",$L$7="hoy!"),1,0)</formula>
    </cfRule>
  </conditionalFormatting>
  <conditionalFormatting sqref="H8:I9">
    <cfRule type="expression" priority="6" dxfId="1" stopIfTrue="1">
      <formula>IF(OR($L$6="en juego",$L$6="hoy!"),1,0)</formula>
    </cfRule>
  </conditionalFormatting>
  <conditionalFormatting sqref="H10:I10">
    <cfRule type="expression" priority="5" dxfId="1" stopIfTrue="1">
      <formula>IF(OR($L$8="en juego",$L$8="hoy!"),1,0)</formula>
    </cfRule>
  </conditionalFormatting>
  <conditionalFormatting sqref="H11:I11">
    <cfRule type="expression" priority="4" dxfId="1" stopIfTrue="1">
      <formula>IF(OR($L$9="en juego",$L$9="hoy!"),1,0)</formula>
    </cfRule>
  </conditionalFormatting>
  <conditionalFormatting sqref="H10:I11">
    <cfRule type="expression" priority="3" dxfId="1" stopIfTrue="1">
      <formula>IF(OR($L$6="en juego",$L$6="hoy!"),1,0)</formula>
    </cfRule>
  </conditionalFormatting>
  <conditionalFormatting sqref="H10:I11">
    <cfRule type="expression" priority="2" dxfId="1" stopIfTrue="1">
      <formula>IF(OR($L$6="en juego",$L$6="hoy!"),1,0)</formula>
    </cfRule>
  </conditionalFormatting>
  <conditionalFormatting sqref="H10:I11">
    <cfRule type="expression" priority="1" dxfId="1" stopIfTrue="1">
      <formula>IF(OR($L$6="en juego",$L$6="hoy!"),1,0)</formula>
    </cfRule>
  </conditionalFormatting>
  <dataValidations count="1">
    <dataValidation type="whole" allowBlank="1" showErrorMessage="1" errorTitle="Dato no válido" error="Ingrese sólo un número entero&#10;entre 0 y 99." sqref="C6:C11 E6:E11">
      <formula1>0</formula1>
      <formula2>99</formula2>
    </dataValidation>
  </dataValidations>
  <hyperlinks>
    <hyperlink ref="Q28:R28" location="Menu!A1" display="Menu Principal"/>
  </hyperlinks>
  <printOptions/>
  <pageMargins left="0.7480314960629921" right="0.7480314960629921" top="0.984251968503937" bottom="0.984251968503937" header="0" footer="0"/>
  <pageSetup horizontalDpi="300" verticalDpi="300" orientation="landscape" paperSize="9" r:id="rId2"/>
  <ignoredErrors>
    <ignoredError sqref="F7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69"/>
  <sheetViews>
    <sheetView showGridLines="0" showRowColHeaders="0" showOutlineSymbols="0" zoomScalePageLayoutView="0" workbookViewId="0" topLeftCell="A1">
      <selection activeCell="S20" sqref="S20"/>
    </sheetView>
  </sheetViews>
  <sheetFormatPr defaultColWidth="11.421875" defaultRowHeight="12.75"/>
  <cols>
    <col min="1" max="1" width="2.7109375" style="4" customWidth="1"/>
    <col min="2" max="2" width="14.28125" style="4" customWidth="1"/>
    <col min="3" max="3" width="3.28125" style="4" customWidth="1"/>
    <col min="4" max="4" width="1.7109375" style="4" customWidth="1"/>
    <col min="5" max="5" width="3.421875" style="4" customWidth="1"/>
    <col min="6" max="7" width="14.28125" style="4" customWidth="1"/>
    <col min="8" max="12" width="3.7109375" style="4" customWidth="1"/>
    <col min="13" max="14" width="3.8515625" style="4" customWidth="1"/>
    <col min="15" max="15" width="4.7109375" style="4" customWidth="1"/>
    <col min="16" max="16" width="5.7109375" style="4" customWidth="1"/>
    <col min="17" max="18" width="7.7109375" style="4" customWidth="1"/>
    <col min="19" max="19" width="5.7109375" style="4" customWidth="1"/>
    <col min="20" max="20" width="7.7109375" style="4" customWidth="1"/>
    <col min="21" max="16384" width="11.421875" style="4" customWidth="1"/>
  </cols>
  <sheetData>
    <row r="1" spans="1:32" s="9" customFormat="1" ht="34.5" customHeight="1">
      <c r="A1" s="282" t="s">
        <v>93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75"/>
      <c r="U1" s="76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</row>
    <row r="2" spans="1:32" s="9" customFormat="1" ht="34.5" customHeight="1">
      <c r="A2" s="282"/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77"/>
      <c r="U2" s="76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</row>
    <row r="3" spans="7:32" ht="21" customHeight="1">
      <c r="G3" s="10"/>
      <c r="L3" s="11"/>
      <c r="M3" s="12"/>
      <c r="R3" s="10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</row>
    <row r="4" spans="2:32" ht="12.75" customHeight="1">
      <c r="B4" s="284" t="s">
        <v>3</v>
      </c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P4" s="293" t="s">
        <v>72</v>
      </c>
      <c r="Q4" s="294"/>
      <c r="R4" s="294"/>
      <c r="S4" s="294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</row>
    <row r="5" spans="2:32" ht="12.75" customHeight="1">
      <c r="B5" s="222" t="s">
        <v>83</v>
      </c>
      <c r="C5" s="13"/>
      <c r="D5" s="13"/>
      <c r="E5" s="13"/>
      <c r="F5" s="222" t="s">
        <v>83</v>
      </c>
      <c r="G5" s="141" t="s">
        <v>73</v>
      </c>
      <c r="H5" s="290" t="s">
        <v>18</v>
      </c>
      <c r="I5" s="290"/>
      <c r="J5" s="286" t="s">
        <v>50</v>
      </c>
      <c r="K5" s="286"/>
      <c r="L5" s="286" t="s">
        <v>59</v>
      </c>
      <c r="M5" s="286"/>
      <c r="P5" s="294"/>
      <c r="Q5" s="294"/>
      <c r="R5" s="294"/>
      <c r="S5" s="294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</row>
    <row r="6" spans="1:32" ht="14.25" customHeight="1">
      <c r="A6" s="69">
        <f aca="true" t="shared" si="0" ref="A6:A11">IF(OR(L6="finalizado",L6="en juego",L6="hoy!"),"Ø","")</f>
      </c>
      <c r="B6" s="146" t="str">
        <f>IF(Q7&lt;&gt;"",Q7,"")</f>
        <v>Miguel P.Pérez</v>
      </c>
      <c r="C6" s="144">
        <v>3</v>
      </c>
      <c r="D6" s="145" t="s">
        <v>4</v>
      </c>
      <c r="E6" s="144">
        <v>1</v>
      </c>
      <c r="F6" s="147" t="str">
        <f>IF(Q9&lt;&gt;"",Q9,"")</f>
        <v>Antonio Acosta</v>
      </c>
      <c r="G6" s="270" t="s">
        <v>92</v>
      </c>
      <c r="H6" s="285">
        <v>39922</v>
      </c>
      <c r="I6" s="285"/>
      <c r="J6" s="281">
        <v>0.4583333333333333</v>
      </c>
      <c r="K6" s="281"/>
      <c r="L6" s="287">
        <v>6</v>
      </c>
      <c r="M6" s="287"/>
      <c r="O6" s="13"/>
      <c r="R6" s="10"/>
      <c r="S6" s="13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</row>
    <row r="7" spans="1:32" ht="14.25" customHeight="1">
      <c r="A7" s="69">
        <f t="shared" si="0"/>
      </c>
      <c r="B7" s="146" t="str">
        <f>IF(Q11&lt;&gt;"",Q11,"")</f>
        <v>Ashok Choolani</v>
      </c>
      <c r="C7" s="144">
        <v>3</v>
      </c>
      <c r="D7" s="145" t="s">
        <v>4</v>
      </c>
      <c r="E7" s="144">
        <v>0</v>
      </c>
      <c r="F7" s="147" t="str">
        <f>IF(Q13&lt;&gt;"",Q13,"")</f>
        <v>Alejandro Cruz</v>
      </c>
      <c r="G7" s="270" t="s">
        <v>92</v>
      </c>
      <c r="H7" s="285">
        <v>39922</v>
      </c>
      <c r="I7" s="285"/>
      <c r="J7" s="281">
        <v>0.47222222222222227</v>
      </c>
      <c r="K7" s="281"/>
      <c r="L7" s="287">
        <v>6</v>
      </c>
      <c r="M7" s="287"/>
      <c r="N7" s="14"/>
      <c r="O7" s="64"/>
      <c r="P7" s="79"/>
      <c r="Q7" s="292" t="s">
        <v>107</v>
      </c>
      <c r="R7" s="292"/>
      <c r="S7" s="79"/>
      <c r="U7" s="85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</row>
    <row r="8" spans="1:32" ht="14.25" customHeight="1">
      <c r="A8" s="69">
        <f t="shared" si="0"/>
      </c>
      <c r="B8" s="146" t="str">
        <f>IF(Q13&lt;&gt;"",Q13,"")</f>
        <v>Alejandro Cruz</v>
      </c>
      <c r="C8" s="144">
        <v>3</v>
      </c>
      <c r="D8" s="145" t="s">
        <v>4</v>
      </c>
      <c r="E8" s="144">
        <v>0</v>
      </c>
      <c r="F8" s="147" t="str">
        <f>IF(Q9&lt;&gt;"",Q9,"")</f>
        <v>Antonio Acosta</v>
      </c>
      <c r="G8" s="270" t="s">
        <v>92</v>
      </c>
      <c r="H8" s="285">
        <v>39922</v>
      </c>
      <c r="I8" s="285"/>
      <c r="J8" s="281">
        <v>0.4861111111111111</v>
      </c>
      <c r="K8" s="281"/>
      <c r="L8" s="287">
        <v>6</v>
      </c>
      <c r="M8" s="287"/>
      <c r="N8" s="15"/>
      <c r="O8" s="65"/>
      <c r="P8" s="80"/>
      <c r="Q8" s="271"/>
      <c r="R8" s="272"/>
      <c r="S8" s="81"/>
      <c r="U8" s="85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</row>
    <row r="9" spans="1:32" ht="14.25" customHeight="1">
      <c r="A9" s="69">
        <f t="shared" si="0"/>
      </c>
      <c r="B9" s="146" t="str">
        <f>IF(Q7&lt;&gt;"",Q7,"")</f>
        <v>Miguel P.Pérez</v>
      </c>
      <c r="C9" s="144">
        <v>3</v>
      </c>
      <c r="D9" s="145" t="s">
        <v>4</v>
      </c>
      <c r="E9" s="144">
        <v>1</v>
      </c>
      <c r="F9" s="147" t="str">
        <f>IF(Q11&lt;&gt;"",Q11,"")</f>
        <v>Ashok Choolani</v>
      </c>
      <c r="G9" s="270" t="s">
        <v>92</v>
      </c>
      <c r="H9" s="285">
        <v>39922</v>
      </c>
      <c r="I9" s="285"/>
      <c r="J9" s="281">
        <v>0.5</v>
      </c>
      <c r="K9" s="281"/>
      <c r="L9" s="287">
        <v>6</v>
      </c>
      <c r="M9" s="287"/>
      <c r="O9" s="13"/>
      <c r="P9" s="79"/>
      <c r="Q9" s="292" t="s">
        <v>77</v>
      </c>
      <c r="R9" s="292"/>
      <c r="S9" s="79"/>
      <c r="U9" s="85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</row>
    <row r="10" spans="1:32" ht="14.25" customHeight="1">
      <c r="A10" s="69">
        <f t="shared" si="0"/>
      </c>
      <c r="B10" s="146" t="str">
        <f>IF(Q13&lt;&gt;"",Q13,"")</f>
        <v>Alejandro Cruz</v>
      </c>
      <c r="C10" s="144">
        <v>1</v>
      </c>
      <c r="D10" s="145" t="s">
        <v>4</v>
      </c>
      <c r="E10" s="144">
        <v>3</v>
      </c>
      <c r="F10" s="147" t="str">
        <f>IF(Q7&lt;&gt;"",Q7,"")</f>
        <v>Miguel P.Pérez</v>
      </c>
      <c r="G10" s="270" t="s">
        <v>92</v>
      </c>
      <c r="H10" s="285">
        <v>39922</v>
      </c>
      <c r="I10" s="285"/>
      <c r="J10" s="281">
        <v>0.513888888888889</v>
      </c>
      <c r="K10" s="281"/>
      <c r="L10" s="287">
        <v>6</v>
      </c>
      <c r="M10" s="287"/>
      <c r="O10" s="13"/>
      <c r="P10" s="80"/>
      <c r="Q10" s="271"/>
      <c r="R10" s="272"/>
      <c r="S10" s="81"/>
      <c r="U10" s="90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</row>
    <row r="11" spans="1:32" ht="14.25" customHeight="1">
      <c r="A11" s="69">
        <f t="shared" si="0"/>
      </c>
      <c r="B11" s="146" t="str">
        <f>IF(Q9&lt;&gt;"",Q9,"")</f>
        <v>Antonio Acosta</v>
      </c>
      <c r="C11" s="144">
        <v>0</v>
      </c>
      <c r="D11" s="145" t="s">
        <v>4</v>
      </c>
      <c r="E11" s="144">
        <v>3</v>
      </c>
      <c r="F11" s="147" t="str">
        <f>IF(Q11&lt;&gt;"",Q11,"")</f>
        <v>Ashok Choolani</v>
      </c>
      <c r="G11" s="270" t="s">
        <v>92</v>
      </c>
      <c r="H11" s="285">
        <v>39922</v>
      </c>
      <c r="I11" s="285"/>
      <c r="J11" s="281">
        <v>0.5277777777777778</v>
      </c>
      <c r="K11" s="281"/>
      <c r="L11" s="287">
        <v>6</v>
      </c>
      <c r="M11" s="287"/>
      <c r="O11" s="13"/>
      <c r="P11" s="79"/>
      <c r="Q11" s="292" t="s">
        <v>108</v>
      </c>
      <c r="R11" s="292"/>
      <c r="S11" s="79"/>
      <c r="U11" s="85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</row>
    <row r="12" spans="1:32" ht="14.25" customHeight="1">
      <c r="A12" s="13"/>
      <c r="B12" s="16"/>
      <c r="C12" s="17"/>
      <c r="D12" s="18"/>
      <c r="E12" s="17"/>
      <c r="F12" s="13"/>
      <c r="G12" s="19"/>
      <c r="H12" s="18"/>
      <c r="I12" s="20"/>
      <c r="J12" s="11"/>
      <c r="K12" s="21"/>
      <c r="L12" s="22"/>
      <c r="M12" s="22"/>
      <c r="O12" s="13"/>
      <c r="P12" s="80"/>
      <c r="Q12" s="271"/>
      <c r="R12" s="272"/>
      <c r="S12" s="81"/>
      <c r="U12" s="85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</row>
    <row r="13" spans="2:32" ht="14.25" customHeight="1">
      <c r="B13" s="16"/>
      <c r="C13" s="17"/>
      <c r="D13" s="18"/>
      <c r="E13" s="17"/>
      <c r="F13" s="13"/>
      <c r="G13" s="19"/>
      <c r="H13" s="18"/>
      <c r="I13" s="18"/>
      <c r="J13" s="11"/>
      <c r="K13" s="23"/>
      <c r="L13" s="22"/>
      <c r="M13" s="22"/>
      <c r="O13" s="13"/>
      <c r="P13" s="79"/>
      <c r="Q13" s="292" t="s">
        <v>109</v>
      </c>
      <c r="R13" s="292"/>
      <c r="S13" s="79"/>
      <c r="U13" s="85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</row>
    <row r="14" spans="2:32" ht="13.5" customHeight="1">
      <c r="B14" s="16"/>
      <c r="C14" s="17"/>
      <c r="D14" s="18"/>
      <c r="E14" s="17"/>
      <c r="F14" s="13"/>
      <c r="G14" s="19"/>
      <c r="H14" s="18"/>
      <c r="I14" s="18"/>
      <c r="J14" s="11"/>
      <c r="K14" s="23"/>
      <c r="L14" s="22"/>
      <c r="M14" s="22"/>
      <c r="O14" s="66"/>
      <c r="Q14" s="52"/>
      <c r="R14" s="53"/>
      <c r="S14" s="13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</row>
    <row r="15" spans="7:32" ht="12.75">
      <c r="G15" s="284" t="s">
        <v>19</v>
      </c>
      <c r="H15" s="284"/>
      <c r="I15" s="284"/>
      <c r="J15" s="284"/>
      <c r="K15" s="284"/>
      <c r="L15" s="284"/>
      <c r="M15" s="284"/>
      <c r="N15" s="284"/>
      <c r="O15" s="284"/>
      <c r="R15" s="10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</row>
    <row r="16" spans="7:32" ht="12.75">
      <c r="G16" s="34"/>
      <c r="H16" s="82" t="s">
        <v>20</v>
      </c>
      <c r="I16" s="82" t="s">
        <v>21</v>
      </c>
      <c r="J16" s="82" t="s">
        <v>22</v>
      </c>
      <c r="K16" s="82" t="s">
        <v>23</v>
      </c>
      <c r="L16" s="82" t="s">
        <v>57</v>
      </c>
      <c r="M16" s="82" t="s">
        <v>58</v>
      </c>
      <c r="N16" s="82" t="s">
        <v>24</v>
      </c>
      <c r="O16" s="82" t="s">
        <v>25</v>
      </c>
      <c r="R16" s="10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</row>
    <row r="17" spans="6:32" ht="12.75">
      <c r="F17" s="36" t="s">
        <v>30</v>
      </c>
      <c r="G17" s="273" t="str">
        <f>calculoF!F52</f>
        <v>Miguel P.Pérez</v>
      </c>
      <c r="H17" s="274">
        <f>calculoF!G52</f>
        <v>3</v>
      </c>
      <c r="I17" s="274">
        <f>calculoF!H52</f>
        <v>3</v>
      </c>
      <c r="J17" s="274">
        <f>calculoF!I52</f>
        <v>0</v>
      </c>
      <c r="K17" s="274">
        <f>calculoF!J52</f>
        <v>0</v>
      </c>
      <c r="L17" s="274">
        <f>calculoF!K52</f>
        <v>9</v>
      </c>
      <c r="M17" s="274">
        <f>calculoF!L52</f>
        <v>3</v>
      </c>
      <c r="N17" s="274">
        <f>L17-M17</f>
        <v>6</v>
      </c>
      <c r="O17" s="274">
        <f>calculoF!M52</f>
        <v>9</v>
      </c>
      <c r="P17" s="26"/>
      <c r="Q17" s="24"/>
      <c r="R17" s="25"/>
      <c r="S17" s="24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</row>
    <row r="18" spans="6:32" ht="12.75">
      <c r="F18" s="36" t="s">
        <v>30</v>
      </c>
      <c r="G18" s="273" t="str">
        <f>calculoF!F53</f>
        <v>Ashok Choolani</v>
      </c>
      <c r="H18" s="274">
        <f>calculoF!G53</f>
        <v>3</v>
      </c>
      <c r="I18" s="274">
        <f>calculoF!H53</f>
        <v>2</v>
      </c>
      <c r="J18" s="274">
        <f>calculoF!I53</f>
        <v>0</v>
      </c>
      <c r="K18" s="274">
        <f>calculoF!J53</f>
        <v>1</v>
      </c>
      <c r="L18" s="274">
        <f>calculoF!K53</f>
        <v>7</v>
      </c>
      <c r="M18" s="274">
        <f>calculoF!L53</f>
        <v>3</v>
      </c>
      <c r="N18" s="274">
        <f>L18-M18</f>
        <v>4</v>
      </c>
      <c r="O18" s="274">
        <f>calculoF!M53</f>
        <v>6</v>
      </c>
      <c r="P18" s="26"/>
      <c r="Q18" s="24"/>
      <c r="R18" s="25"/>
      <c r="S18" s="24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</row>
    <row r="19" spans="6:32" ht="12.75">
      <c r="F19" s="24"/>
      <c r="G19" s="275" t="str">
        <f>calculoF!F54</f>
        <v>Alejandro Cruz</v>
      </c>
      <c r="H19" s="274">
        <f>calculoF!G54</f>
        <v>3</v>
      </c>
      <c r="I19" s="274">
        <f>calculoF!H54</f>
        <v>1</v>
      </c>
      <c r="J19" s="274">
        <f>calculoF!I54</f>
        <v>0</v>
      </c>
      <c r="K19" s="274">
        <f>calculoF!J54</f>
        <v>2</v>
      </c>
      <c r="L19" s="274">
        <f>calculoF!K54</f>
        <v>4</v>
      </c>
      <c r="M19" s="274">
        <f>calculoF!L54</f>
        <v>6</v>
      </c>
      <c r="N19" s="274">
        <f>L19-M19</f>
        <v>-2</v>
      </c>
      <c r="O19" s="274">
        <f>calculoF!M54</f>
        <v>3</v>
      </c>
      <c r="P19" s="27"/>
      <c r="Q19" s="24"/>
      <c r="R19" s="25"/>
      <c r="S19" s="24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</row>
    <row r="20" spans="6:32" ht="12.75">
      <c r="F20" s="24"/>
      <c r="G20" s="275" t="str">
        <f>calculoF!F55</f>
        <v>Antonio Acosta</v>
      </c>
      <c r="H20" s="274">
        <f>calculoF!G55</f>
        <v>3</v>
      </c>
      <c r="I20" s="274">
        <f>calculoF!H55</f>
        <v>0</v>
      </c>
      <c r="J20" s="274">
        <f>calculoF!I55</f>
        <v>0</v>
      </c>
      <c r="K20" s="274">
        <f>calculoF!J55</f>
        <v>3</v>
      </c>
      <c r="L20" s="274">
        <f>calculoF!K55</f>
        <v>1</v>
      </c>
      <c r="M20" s="274">
        <f>calculoF!L55</f>
        <v>9</v>
      </c>
      <c r="N20" s="274">
        <f>L20-M20</f>
        <v>-8</v>
      </c>
      <c r="O20" s="274">
        <f>calculoF!M55</f>
        <v>0</v>
      </c>
      <c r="P20" s="27"/>
      <c r="Q20" s="27"/>
      <c r="R20" s="28"/>
      <c r="S20" s="27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</row>
    <row r="21" spans="14:32" ht="12.75">
      <c r="N21" s="29"/>
      <c r="O21" s="29"/>
      <c r="P21" s="29"/>
      <c r="Q21" s="29"/>
      <c r="R21" s="30"/>
      <c r="S21" s="29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</row>
    <row r="22" spans="14:32" ht="11.25" customHeight="1">
      <c r="N22" s="29"/>
      <c r="O22" s="29"/>
      <c r="P22" s="29"/>
      <c r="Q22" s="29"/>
      <c r="R22" s="30"/>
      <c r="S22" s="29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</row>
    <row r="23" spans="14:32" ht="9" customHeight="1">
      <c r="N23" s="29"/>
      <c r="O23" s="29"/>
      <c r="P23" s="29"/>
      <c r="R23" s="31"/>
      <c r="S23" s="29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</row>
    <row r="24" spans="2:32" ht="13.5">
      <c r="B24" s="33"/>
      <c r="C24" s="37"/>
      <c r="N24" s="83"/>
      <c r="O24" s="83"/>
      <c r="P24" s="86" t="s">
        <v>26</v>
      </c>
      <c r="Q24" s="87">
        <f ca="1">TODAY()</f>
        <v>42412</v>
      </c>
      <c r="R24" s="88">
        <f ca="1">NOW()</f>
        <v>42412.64343761574</v>
      </c>
      <c r="S24" s="32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</row>
    <row r="25" spans="1:32" ht="12.75" hidden="1">
      <c r="A25" s="5"/>
      <c r="B25" s="5"/>
      <c r="C25" s="5"/>
      <c r="D25" s="5"/>
      <c r="E25" s="5"/>
      <c r="H25" s="5"/>
      <c r="I25" s="5"/>
      <c r="J25" s="5"/>
      <c r="K25" s="5"/>
      <c r="L25" s="5"/>
      <c r="M25" s="5"/>
      <c r="N25" s="84"/>
      <c r="O25" s="84"/>
      <c r="P25" s="84"/>
      <c r="Q25" s="84">
        <f>HOUR(R24)</f>
        <v>15</v>
      </c>
      <c r="R25" s="84">
        <f>MINUTE(R24)</f>
        <v>26</v>
      </c>
      <c r="S25" s="6"/>
      <c r="T25" s="5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</row>
    <row r="26" spans="2:32" ht="12.75" hidden="1">
      <c r="B26" s="5"/>
      <c r="C26" s="5"/>
      <c r="D26" s="5"/>
      <c r="E26" s="5"/>
      <c r="H26" s="5"/>
      <c r="I26" s="5"/>
      <c r="J26" s="5"/>
      <c r="K26" s="5"/>
      <c r="L26" s="5"/>
      <c r="M26" s="5"/>
      <c r="N26" s="84"/>
      <c r="O26" s="84"/>
      <c r="P26" s="84"/>
      <c r="Q26" s="84"/>
      <c r="R26" s="89">
        <f>TIME(Q25,R25,0)</f>
        <v>0.6430555555555556</v>
      </c>
      <c r="S26" s="6"/>
      <c r="T26" s="5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</row>
    <row r="27" spans="14:32" ht="12.75">
      <c r="N27" s="85"/>
      <c r="O27" s="85"/>
      <c r="P27" s="85"/>
      <c r="Q27" s="85"/>
      <c r="R27" s="85"/>
      <c r="S27" s="32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</row>
    <row r="28" spans="14:32" ht="12.75">
      <c r="N28" s="85"/>
      <c r="O28" s="85"/>
      <c r="P28" s="85"/>
      <c r="Q28" s="291" t="s">
        <v>49</v>
      </c>
      <c r="R28" s="291"/>
      <c r="S28" s="32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</row>
    <row r="29" spans="14:32" ht="12.75">
      <c r="N29" s="29"/>
      <c r="O29" s="29"/>
      <c r="P29" s="29"/>
      <c r="Q29" s="32"/>
      <c r="R29" s="32"/>
      <c r="S29" s="32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</row>
    <row r="30" spans="22:32" ht="12.75"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</row>
    <row r="31" spans="22:32" ht="12.75"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</row>
    <row r="32" spans="22:32" ht="12.75"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</row>
    <row r="33" spans="22:32" ht="12.75"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</row>
    <row r="34" spans="1:32" ht="12.75">
      <c r="A34" s="221"/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</row>
    <row r="35" spans="1:32" ht="12.75">
      <c r="A35" s="221"/>
      <c r="B35" s="221"/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</row>
    <row r="36" spans="1:32" ht="12.75">
      <c r="A36" s="221"/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</row>
    <row r="37" spans="1:32" ht="12.75">
      <c r="A37" s="221"/>
      <c r="B37" s="221"/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</row>
    <row r="38" spans="1:32" ht="12.75">
      <c r="A38" s="221"/>
      <c r="B38" s="221"/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</row>
    <row r="39" spans="1:32" ht="12.75">
      <c r="A39" s="221"/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</row>
    <row r="40" spans="1:32" ht="12.75">
      <c r="A40" s="221"/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</row>
    <row r="41" spans="1:32" ht="12.75">
      <c r="A41" s="221"/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</row>
    <row r="42" spans="1:32" ht="12.75">
      <c r="A42" s="221"/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</row>
    <row r="43" spans="1:32" ht="12.75">
      <c r="A43" s="221"/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</row>
    <row r="44" spans="1:32" ht="12.75">
      <c r="A44" s="221"/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</row>
    <row r="45" spans="1:32" ht="12.75">
      <c r="A45" s="221"/>
      <c r="B45" s="221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</row>
    <row r="46" spans="1:32" ht="12.75">
      <c r="A46" s="221"/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</row>
    <row r="47" spans="1:32" ht="12.75">
      <c r="A47" s="221"/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</row>
    <row r="48" spans="1:32" ht="12.75">
      <c r="A48" s="221"/>
      <c r="B48" s="221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</row>
    <row r="49" spans="1:32" ht="12.75">
      <c r="A49" s="221"/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</row>
    <row r="50" spans="1:32" ht="12.75">
      <c r="A50" s="221"/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</row>
    <row r="51" spans="1:32" ht="12.75">
      <c r="A51" s="221"/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</row>
    <row r="52" spans="1:32" ht="12.75">
      <c r="A52" s="221"/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</row>
    <row r="53" spans="1:32" ht="12.75">
      <c r="A53" s="221"/>
      <c r="B53" s="221"/>
      <c r="C53" s="221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221"/>
    </row>
    <row r="54" spans="1:32" ht="12.75">
      <c r="A54" s="221"/>
      <c r="B54" s="221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</row>
    <row r="55" spans="1:32" ht="12.75">
      <c r="A55" s="221"/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221"/>
    </row>
    <row r="56" spans="1:32" ht="12.75">
      <c r="A56" s="221"/>
      <c r="B56" s="221"/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21"/>
      <c r="AB56" s="221"/>
      <c r="AC56" s="221"/>
      <c r="AD56" s="221"/>
      <c r="AE56" s="221"/>
      <c r="AF56" s="221"/>
    </row>
    <row r="57" spans="1:32" ht="12.75">
      <c r="A57" s="221"/>
      <c r="B57" s="221"/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21"/>
      <c r="Y57" s="221"/>
      <c r="Z57" s="221"/>
      <c r="AA57" s="221"/>
      <c r="AB57" s="221"/>
      <c r="AC57" s="221"/>
      <c r="AD57" s="221"/>
      <c r="AE57" s="221"/>
      <c r="AF57" s="221"/>
    </row>
    <row r="58" spans="1:32" ht="12.75">
      <c r="A58" s="221"/>
      <c r="B58" s="221"/>
      <c r="C58" s="221"/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21"/>
      <c r="Z58" s="221"/>
      <c r="AA58" s="221"/>
      <c r="AB58" s="221"/>
      <c r="AC58" s="221"/>
      <c r="AD58" s="221"/>
      <c r="AE58" s="221"/>
      <c r="AF58" s="221"/>
    </row>
    <row r="59" spans="1:32" ht="12.75">
      <c r="A59" s="221"/>
      <c r="B59" s="221"/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  <c r="P59" s="221"/>
      <c r="Q59" s="221"/>
      <c r="R59" s="221"/>
      <c r="S59" s="221"/>
      <c r="T59" s="221"/>
      <c r="U59" s="221"/>
      <c r="V59" s="221"/>
      <c r="W59" s="221"/>
      <c r="X59" s="221"/>
      <c r="Y59" s="221"/>
      <c r="Z59" s="221"/>
      <c r="AA59" s="221"/>
      <c r="AB59" s="221"/>
      <c r="AC59" s="221"/>
      <c r="AD59" s="221"/>
      <c r="AE59" s="221"/>
      <c r="AF59" s="221"/>
    </row>
    <row r="60" spans="1:32" ht="12.75">
      <c r="A60" s="221"/>
      <c r="B60" s="221"/>
      <c r="C60" s="221"/>
      <c r="D60" s="221"/>
      <c r="E60" s="221"/>
      <c r="F60" s="221"/>
      <c r="G60" s="221"/>
      <c r="H60" s="221"/>
      <c r="I60" s="221"/>
      <c r="J60" s="221"/>
      <c r="K60" s="221"/>
      <c r="L60" s="221"/>
      <c r="M60" s="221"/>
      <c r="N60" s="221"/>
      <c r="O60" s="221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1"/>
      <c r="AD60" s="221"/>
      <c r="AE60" s="221"/>
      <c r="AF60" s="221"/>
    </row>
    <row r="61" spans="1:32" ht="12.75">
      <c r="A61" s="221"/>
      <c r="B61" s="221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221"/>
      <c r="T61" s="221"/>
      <c r="U61" s="221"/>
      <c r="V61" s="221"/>
      <c r="W61" s="221"/>
      <c r="X61" s="221"/>
      <c r="Y61" s="221"/>
      <c r="Z61" s="221"/>
      <c r="AA61" s="221"/>
      <c r="AB61" s="221"/>
      <c r="AC61" s="221"/>
      <c r="AD61" s="221"/>
      <c r="AE61" s="221"/>
      <c r="AF61" s="221"/>
    </row>
    <row r="62" spans="1:32" ht="12.75">
      <c r="A62" s="221"/>
      <c r="B62" s="221"/>
      <c r="C62" s="221"/>
      <c r="D62" s="221"/>
      <c r="E62" s="221"/>
      <c r="F62" s="221"/>
      <c r="G62" s="221"/>
      <c r="H62" s="221"/>
      <c r="I62" s="221"/>
      <c r="J62" s="221"/>
      <c r="K62" s="221"/>
      <c r="L62" s="221"/>
      <c r="M62" s="221"/>
      <c r="N62" s="221"/>
      <c r="O62" s="221"/>
      <c r="P62" s="221"/>
      <c r="Q62" s="221"/>
      <c r="R62" s="221"/>
      <c r="S62" s="221"/>
      <c r="T62" s="221"/>
      <c r="U62" s="221"/>
      <c r="V62" s="221"/>
      <c r="W62" s="221"/>
      <c r="X62" s="221"/>
      <c r="Y62" s="221"/>
      <c r="Z62" s="221"/>
      <c r="AA62" s="221"/>
      <c r="AB62" s="221"/>
      <c r="AC62" s="221"/>
      <c r="AD62" s="221"/>
      <c r="AE62" s="221"/>
      <c r="AF62" s="221"/>
    </row>
    <row r="63" spans="1:32" ht="12.75">
      <c r="A63" s="221"/>
      <c r="B63" s="221"/>
      <c r="C63" s="221"/>
      <c r="D63" s="221"/>
      <c r="E63" s="221"/>
      <c r="F63" s="221"/>
      <c r="G63" s="221"/>
      <c r="H63" s="221"/>
      <c r="I63" s="221"/>
      <c r="J63" s="221"/>
      <c r="K63" s="221"/>
      <c r="L63" s="221"/>
      <c r="M63" s="221"/>
      <c r="N63" s="221"/>
      <c r="O63" s="221"/>
      <c r="P63" s="221"/>
      <c r="Q63" s="221"/>
      <c r="R63" s="221"/>
      <c r="S63" s="221"/>
      <c r="T63" s="221"/>
      <c r="U63" s="221"/>
      <c r="V63" s="221"/>
      <c r="W63" s="221"/>
      <c r="X63" s="221"/>
      <c r="Y63" s="221"/>
      <c r="Z63" s="221"/>
      <c r="AA63" s="221"/>
      <c r="AB63" s="221"/>
      <c r="AC63" s="221"/>
      <c r="AD63" s="221"/>
      <c r="AE63" s="221"/>
      <c r="AF63" s="221"/>
    </row>
    <row r="64" spans="1:32" ht="12.75">
      <c r="A64" s="221"/>
      <c r="B64" s="221"/>
      <c r="C64" s="221"/>
      <c r="D64" s="221"/>
      <c r="E64" s="221"/>
      <c r="F64" s="221"/>
      <c r="G64" s="221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221"/>
      <c r="T64" s="221"/>
      <c r="U64" s="221"/>
      <c r="V64" s="221"/>
      <c r="W64" s="221"/>
      <c r="X64" s="221"/>
      <c r="Y64" s="221"/>
      <c r="Z64" s="221"/>
      <c r="AA64" s="221"/>
      <c r="AB64" s="221"/>
      <c r="AC64" s="221"/>
      <c r="AD64" s="221"/>
      <c r="AE64" s="221"/>
      <c r="AF64" s="221"/>
    </row>
    <row r="65" spans="1:32" ht="12.75">
      <c r="A65" s="221"/>
      <c r="B65" s="221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221"/>
      <c r="W65" s="221"/>
      <c r="X65" s="221"/>
      <c r="Y65" s="221"/>
      <c r="Z65" s="221"/>
      <c r="AA65" s="221"/>
      <c r="AB65" s="221"/>
      <c r="AC65" s="221"/>
      <c r="AD65" s="221"/>
      <c r="AE65" s="221"/>
      <c r="AF65" s="221"/>
    </row>
    <row r="66" spans="1:32" ht="12.75">
      <c r="A66" s="221"/>
      <c r="B66" s="221"/>
      <c r="C66" s="221"/>
      <c r="D66" s="221"/>
      <c r="E66" s="221"/>
      <c r="F66" s="221"/>
      <c r="G66" s="221"/>
      <c r="H66" s="221"/>
      <c r="I66" s="221"/>
      <c r="J66" s="221"/>
      <c r="K66" s="221"/>
      <c r="L66" s="221"/>
      <c r="M66" s="221"/>
      <c r="N66" s="221"/>
      <c r="O66" s="221"/>
      <c r="P66" s="221"/>
      <c r="Q66" s="221"/>
      <c r="R66" s="221"/>
      <c r="S66" s="221"/>
      <c r="T66" s="221"/>
      <c r="U66" s="221"/>
      <c r="V66" s="221"/>
      <c r="W66" s="221"/>
      <c r="X66" s="221"/>
      <c r="Y66" s="221"/>
      <c r="Z66" s="221"/>
      <c r="AA66" s="221"/>
      <c r="AB66" s="221"/>
      <c r="AC66" s="221"/>
      <c r="AD66" s="221"/>
      <c r="AE66" s="221"/>
      <c r="AF66" s="221"/>
    </row>
    <row r="67" spans="1:32" ht="12.75">
      <c r="A67" s="221"/>
      <c r="B67" s="221"/>
      <c r="C67" s="221"/>
      <c r="D67" s="221"/>
      <c r="E67" s="221"/>
      <c r="F67" s="221"/>
      <c r="G67" s="221"/>
      <c r="H67" s="221"/>
      <c r="I67" s="221"/>
      <c r="J67" s="221"/>
      <c r="K67" s="221"/>
      <c r="L67" s="221"/>
      <c r="M67" s="221"/>
      <c r="N67" s="221"/>
      <c r="O67" s="221"/>
      <c r="P67" s="221"/>
      <c r="Q67" s="221"/>
      <c r="R67" s="221"/>
      <c r="S67" s="221"/>
      <c r="T67" s="221"/>
      <c r="U67" s="221"/>
      <c r="V67" s="221"/>
      <c r="W67" s="221"/>
      <c r="X67" s="221"/>
      <c r="Y67" s="221"/>
      <c r="Z67" s="221"/>
      <c r="AA67" s="221"/>
      <c r="AB67" s="221"/>
      <c r="AC67" s="221"/>
      <c r="AD67" s="221"/>
      <c r="AE67" s="221"/>
      <c r="AF67" s="221"/>
    </row>
    <row r="68" spans="1:32" ht="12.75">
      <c r="A68" s="221"/>
      <c r="B68" s="221"/>
      <c r="C68" s="221"/>
      <c r="D68" s="221"/>
      <c r="E68" s="221"/>
      <c r="F68" s="221"/>
      <c r="G68" s="221"/>
      <c r="H68" s="221"/>
      <c r="I68" s="221"/>
      <c r="J68" s="221"/>
      <c r="K68" s="221"/>
      <c r="L68" s="221"/>
      <c r="M68" s="221"/>
      <c r="N68" s="221"/>
      <c r="O68" s="221"/>
      <c r="P68" s="221"/>
      <c r="Q68" s="221"/>
      <c r="R68" s="221"/>
      <c r="S68" s="221"/>
      <c r="T68" s="221"/>
      <c r="U68" s="221"/>
      <c r="V68" s="221"/>
      <c r="W68" s="221"/>
      <c r="X68" s="221"/>
      <c r="Y68" s="221"/>
      <c r="Z68" s="221"/>
      <c r="AA68" s="221"/>
      <c r="AB68" s="221"/>
      <c r="AC68" s="221"/>
      <c r="AD68" s="221"/>
      <c r="AE68" s="221"/>
      <c r="AF68" s="221"/>
    </row>
    <row r="69" spans="1:32" ht="12.75">
      <c r="A69" s="221"/>
      <c r="B69" s="221"/>
      <c r="C69" s="221"/>
      <c r="D69" s="221"/>
      <c r="E69" s="221"/>
      <c r="F69" s="221"/>
      <c r="G69" s="221"/>
      <c r="H69" s="221"/>
      <c r="I69" s="221"/>
      <c r="J69" s="221"/>
      <c r="K69" s="221"/>
      <c r="L69" s="221"/>
      <c r="M69" s="221"/>
      <c r="N69" s="221"/>
      <c r="O69" s="221"/>
      <c r="P69" s="221"/>
      <c r="Q69" s="221"/>
      <c r="R69" s="221"/>
      <c r="S69" s="221"/>
      <c r="T69" s="221"/>
      <c r="U69" s="221"/>
      <c r="V69" s="221"/>
      <c r="W69" s="221"/>
      <c r="X69" s="221"/>
      <c r="Y69" s="221"/>
      <c r="Z69" s="221"/>
      <c r="AA69" s="221"/>
      <c r="AB69" s="221"/>
      <c r="AC69" s="221"/>
      <c r="AD69" s="221"/>
      <c r="AE69" s="221"/>
      <c r="AF69" s="221"/>
    </row>
  </sheetData>
  <sheetProtection/>
  <mergeCells count="30">
    <mergeCell ref="Q28:R28"/>
    <mergeCell ref="B4:M4"/>
    <mergeCell ref="H6:I6"/>
    <mergeCell ref="J6:K6"/>
    <mergeCell ref="L5:M5"/>
    <mergeCell ref="L6:M6"/>
    <mergeCell ref="L8:M8"/>
    <mergeCell ref="J7:K7"/>
    <mergeCell ref="J8:K8"/>
    <mergeCell ref="J9:K9"/>
    <mergeCell ref="Q13:R13"/>
    <mergeCell ref="G15:O15"/>
    <mergeCell ref="L9:M9"/>
    <mergeCell ref="L10:M10"/>
    <mergeCell ref="L11:M11"/>
    <mergeCell ref="H9:I9"/>
    <mergeCell ref="H10:I10"/>
    <mergeCell ref="H11:I11"/>
    <mergeCell ref="J11:K11"/>
    <mergeCell ref="J10:K10"/>
    <mergeCell ref="A1:S2"/>
    <mergeCell ref="Q7:R7"/>
    <mergeCell ref="Q9:R9"/>
    <mergeCell ref="Q11:R11"/>
    <mergeCell ref="H5:I5"/>
    <mergeCell ref="J5:K5"/>
    <mergeCell ref="P4:S5"/>
    <mergeCell ref="H7:I7"/>
    <mergeCell ref="H8:I8"/>
    <mergeCell ref="L7:M7"/>
  </mergeCells>
  <conditionalFormatting sqref="F17:F18">
    <cfRule type="expression" priority="352" dxfId="590" stopIfTrue="1">
      <formula>IF(AND($H$17=3,$H$18=3,$H$19=3,$H$20=3),1,0)</formula>
    </cfRule>
  </conditionalFormatting>
  <conditionalFormatting sqref="G17:O18">
    <cfRule type="expression" priority="353" dxfId="1" stopIfTrue="1">
      <formula>IF(AND($H$17=3,$H$18=3,$H$19=3,$H$20=3),1,0)</formula>
    </cfRule>
  </conditionalFormatting>
  <conditionalFormatting sqref="B7:M7 J8:K8">
    <cfRule type="expression" priority="354" dxfId="1" stopIfTrue="1">
      <formula>IF(OR($L$7="en juego",$L$7="hoy!"),1,0)</formula>
    </cfRule>
  </conditionalFormatting>
  <conditionalFormatting sqref="B6:M6 J10:K11 C7:C11 E7:E11 H7:I7 G7:G11">
    <cfRule type="expression" priority="355" dxfId="1" stopIfTrue="1">
      <formula>IF(OR($L$6="en juego",$L$6="hoy!"),1,0)</formula>
    </cfRule>
  </conditionalFormatting>
  <conditionalFormatting sqref="B8:I8 L8:M8 H9:I9">
    <cfRule type="expression" priority="356" dxfId="1" stopIfTrue="1">
      <formula>IF(OR($L$8="en juego",$L$8="hoy!"),1,0)</formula>
    </cfRule>
  </conditionalFormatting>
  <conditionalFormatting sqref="B9:G9 J9:M9">
    <cfRule type="expression" priority="357" dxfId="1" stopIfTrue="1">
      <formula>IF(OR($L$9="en juego",$L$9="hoy!"),1,0)</formula>
    </cfRule>
  </conditionalFormatting>
  <conditionalFormatting sqref="B10:I10 L10:M10 H11:I11">
    <cfRule type="expression" priority="358" dxfId="1" stopIfTrue="1">
      <formula>IF(OR($L$10="en juego",$L$10="hoy!"),1,0)</formula>
    </cfRule>
  </conditionalFormatting>
  <conditionalFormatting sqref="B11:G11 L11:M11">
    <cfRule type="expression" priority="359" dxfId="1" stopIfTrue="1">
      <formula>IF(OR($L$11="en juego",$L$11="hoy!"),1,0)</formula>
    </cfRule>
  </conditionalFormatting>
  <conditionalFormatting sqref="J9:K9">
    <cfRule type="expression" priority="351" dxfId="1" stopIfTrue="1">
      <formula>IF(OR($L$7="en juego",$L$7="hoy!"),1,0)</formula>
    </cfRule>
  </conditionalFormatting>
  <conditionalFormatting sqref="J7:M7">
    <cfRule type="expression" priority="350" dxfId="1" stopIfTrue="1">
      <formula>IF(OR($L$7="en juego",$L$7="hoy!"),1,0)</formula>
    </cfRule>
  </conditionalFormatting>
  <conditionalFormatting sqref="H6:M6 H7:I7">
    <cfRule type="expression" priority="349" dxfId="1" stopIfTrue="1">
      <formula>IF(OR($L$6="en juego",$L$6="hoy!"),1,0)</formula>
    </cfRule>
  </conditionalFormatting>
  <conditionalFormatting sqref="H8:M8 H9:I9">
    <cfRule type="expression" priority="348" dxfId="1" stopIfTrue="1">
      <formula>IF(OR($L$8="en juego",$L$8="hoy!"),1,0)</formula>
    </cfRule>
  </conditionalFormatting>
  <conditionalFormatting sqref="J9:M9">
    <cfRule type="expression" priority="347" dxfId="1" stopIfTrue="1">
      <formula>IF(OR($L$9="en juego",$L$9="hoy!"),1,0)</formula>
    </cfRule>
  </conditionalFormatting>
  <conditionalFormatting sqref="H10:M10 H11:K11">
    <cfRule type="expression" priority="346" dxfId="1" stopIfTrue="1">
      <formula>IF(OR($L$10="en juego",$L$10="hoy!"),1,0)</formula>
    </cfRule>
  </conditionalFormatting>
  <conditionalFormatting sqref="L11:M11">
    <cfRule type="expression" priority="345" dxfId="1" stopIfTrue="1">
      <formula>IF(OR($L$11="en juego",$L$11="hoy!"),1,0)</formula>
    </cfRule>
  </conditionalFormatting>
  <conditionalFormatting sqref="J8:K8">
    <cfRule type="expression" priority="344" dxfId="1" stopIfTrue="1">
      <formula>IF(OR($L$7="en juego",$L$7="hoy!"),1,0)</formula>
    </cfRule>
  </conditionalFormatting>
  <conditionalFormatting sqref="J10:K10">
    <cfRule type="expression" priority="343" dxfId="1" stopIfTrue="1">
      <formula>IF(OR($L$9="en juego",$L$9="hoy!"),1,0)</formula>
    </cfRule>
  </conditionalFormatting>
  <conditionalFormatting sqref="J11:K11">
    <cfRule type="expression" priority="342" dxfId="1" stopIfTrue="1">
      <formula>IF(OR($L$9="en juego",$L$9="hoy!"),1,0)</formula>
    </cfRule>
  </conditionalFormatting>
  <conditionalFormatting sqref="H7:M7 J8:K11">
    <cfRule type="expression" priority="341" dxfId="1" stopIfTrue="1">
      <formula>IF(OR($L$7="en juego",$L$7="hoy!"),1,0)</formula>
    </cfRule>
  </conditionalFormatting>
  <conditionalFormatting sqref="H6:M6">
    <cfRule type="expression" priority="340" dxfId="1" stopIfTrue="1">
      <formula>IF(OR($L$6="en juego",$L$6="hoy!"),1,0)</formula>
    </cfRule>
  </conditionalFormatting>
  <conditionalFormatting sqref="H8:I8 L8:M8">
    <cfRule type="expression" priority="339" dxfId="1" stopIfTrue="1">
      <formula>IF(OR($L$8="en juego",$L$8="hoy!"),1,0)</formula>
    </cfRule>
  </conditionalFormatting>
  <conditionalFormatting sqref="H9:M9">
    <cfRule type="expression" priority="338" dxfId="1" stopIfTrue="1">
      <formula>IF(OR($L$9="en juego",$L$9="hoy!"),1,0)</formula>
    </cfRule>
  </conditionalFormatting>
  <conditionalFormatting sqref="L10:M10 H10:I11">
    <cfRule type="expression" priority="337" dxfId="1" stopIfTrue="1">
      <formula>IF(OR($L$10="en juego",$L$10="hoy!"),1,0)</formula>
    </cfRule>
  </conditionalFormatting>
  <conditionalFormatting sqref="H11:I11 L11:M11">
    <cfRule type="expression" priority="336" dxfId="1" stopIfTrue="1">
      <formula>IF(OR($L$11="en juego",$L$11="hoy!"),1,0)</formula>
    </cfRule>
  </conditionalFormatting>
  <conditionalFormatting sqref="J9:K9">
    <cfRule type="expression" priority="335" dxfId="1" stopIfTrue="1">
      <formula>IF(OR($L$7="en juego",$L$7="hoy!"),1,0)</formula>
    </cfRule>
  </conditionalFormatting>
  <conditionalFormatting sqref="H7:M7">
    <cfRule type="expression" priority="334" dxfId="1" stopIfTrue="1">
      <formula>IF(OR($L$7="en juego",$L$7="hoy!"),1,0)</formula>
    </cfRule>
  </conditionalFormatting>
  <conditionalFormatting sqref="H6:M6">
    <cfRule type="expression" priority="333" dxfId="1" stopIfTrue="1">
      <formula>IF(OR($L$6="en juego",$L$6="hoy!"),1,0)</formula>
    </cfRule>
  </conditionalFormatting>
  <conditionalFormatting sqref="H8:M8 H9:I9">
    <cfRule type="expression" priority="332" dxfId="1" stopIfTrue="1">
      <formula>IF(OR($L$8="en juego",$L$8="hoy!"),1,0)</formula>
    </cfRule>
  </conditionalFormatting>
  <conditionalFormatting sqref="J9:M9">
    <cfRule type="expression" priority="331" dxfId="1" stopIfTrue="1">
      <formula>IF(OR($L$9="en juego",$L$9="hoy!"),1,0)</formula>
    </cfRule>
  </conditionalFormatting>
  <conditionalFormatting sqref="H10:M10 H11:K11">
    <cfRule type="expression" priority="330" dxfId="1" stopIfTrue="1">
      <formula>IF(OR($L$10="en juego",$L$10="hoy!"),1,0)</formula>
    </cfRule>
  </conditionalFormatting>
  <conditionalFormatting sqref="J11:M11">
    <cfRule type="expression" priority="329" dxfId="1" stopIfTrue="1">
      <formula>IF(OR($L$11="en juego",$L$11="hoy!"),1,0)</formula>
    </cfRule>
  </conditionalFormatting>
  <conditionalFormatting sqref="J9:K9">
    <cfRule type="expression" priority="328" dxfId="1" stopIfTrue="1">
      <formula>IF(OR($L$6="en juego",$L$6="hoy!"),1,0)</formula>
    </cfRule>
  </conditionalFormatting>
  <conditionalFormatting sqref="J9:K9">
    <cfRule type="expression" priority="327" dxfId="1" stopIfTrue="1">
      <formula>IF(OR($L$6="en juego",$L$6="hoy!"),1,0)</formula>
    </cfRule>
  </conditionalFormatting>
  <conditionalFormatting sqref="J10:K11">
    <cfRule type="expression" priority="326" dxfId="1" stopIfTrue="1">
      <formula>IF(OR($L$8="en juego",$L$8="hoy!"),1,0)</formula>
    </cfRule>
  </conditionalFormatting>
  <conditionalFormatting sqref="J10:K11">
    <cfRule type="expression" priority="325" dxfId="1" stopIfTrue="1">
      <formula>IF(OR($L$8="en juego",$L$8="hoy!"),1,0)</formula>
    </cfRule>
  </conditionalFormatting>
  <conditionalFormatting sqref="J7:M7">
    <cfRule type="expression" priority="324" dxfId="1" stopIfTrue="1">
      <formula>IF(OR($L$7="en juego",$L$7="hoy!"),1,0)</formula>
    </cfRule>
  </conditionalFormatting>
  <conditionalFormatting sqref="H6:M6 H7:I7">
    <cfRule type="expression" priority="323" dxfId="1" stopIfTrue="1">
      <formula>IF(OR($L$6="en juego",$L$6="hoy!"),1,0)</formula>
    </cfRule>
  </conditionalFormatting>
  <conditionalFormatting sqref="H8:M8 H9:I9">
    <cfRule type="expression" priority="322" dxfId="1" stopIfTrue="1">
      <formula>IF(OR($L$8="en juego",$L$8="hoy!"),1,0)</formula>
    </cfRule>
  </conditionalFormatting>
  <conditionalFormatting sqref="J9:M9">
    <cfRule type="expression" priority="321" dxfId="1" stopIfTrue="1">
      <formula>IF(OR($L$9="en juego",$L$9="hoy!"),1,0)</formula>
    </cfRule>
  </conditionalFormatting>
  <conditionalFormatting sqref="H10:M10 H11:I11">
    <cfRule type="expression" priority="320" dxfId="1" stopIfTrue="1">
      <formula>IF(OR($L$10="en juego",$L$10="hoy!"),1,0)</formula>
    </cfRule>
  </conditionalFormatting>
  <conditionalFormatting sqref="J11:M11">
    <cfRule type="expression" priority="319" dxfId="1" stopIfTrue="1">
      <formula>IF(OR($L$11="en juego",$L$11="hoy!"),1,0)</formula>
    </cfRule>
  </conditionalFormatting>
  <conditionalFormatting sqref="J10:K10">
    <cfRule type="expression" priority="318" dxfId="1" stopIfTrue="1">
      <formula>IF(OR($L$8="en juego",$L$8="hoy!"),1,0)</formula>
    </cfRule>
  </conditionalFormatting>
  <conditionalFormatting sqref="J11:K11">
    <cfRule type="expression" priority="317" dxfId="1" stopIfTrue="1">
      <formula>IF(OR($L$10="en juego",$L$10="hoy!"),1,0)</formula>
    </cfRule>
  </conditionalFormatting>
  <conditionalFormatting sqref="J11:K11">
    <cfRule type="expression" priority="316" dxfId="1" stopIfTrue="1">
      <formula>IF(OR($L$8="en juego",$L$8="hoy!"),1,0)</formula>
    </cfRule>
  </conditionalFormatting>
  <conditionalFormatting sqref="J7:M7">
    <cfRule type="expression" priority="315" dxfId="1" stopIfTrue="1">
      <formula>IF(OR($L$7="en juego",$L$7="hoy!"),1,0)</formula>
    </cfRule>
  </conditionalFormatting>
  <conditionalFormatting sqref="H6:M6 H7:I7">
    <cfRule type="expression" priority="314" dxfId="1" stopIfTrue="1">
      <formula>IF(OR($L$6="en juego",$L$6="hoy!"),1,0)</formula>
    </cfRule>
  </conditionalFormatting>
  <conditionalFormatting sqref="H8:M8">
    <cfRule type="expression" priority="313" dxfId="1" stopIfTrue="1">
      <formula>IF(OR($L$8="en juego",$L$8="hoy!"),1,0)</formula>
    </cfRule>
  </conditionalFormatting>
  <conditionalFormatting sqref="H9:M9">
    <cfRule type="expression" priority="312" dxfId="1" stopIfTrue="1">
      <formula>IF(OR($L$9="en juego",$L$9="hoy!"),1,0)</formula>
    </cfRule>
  </conditionalFormatting>
  <conditionalFormatting sqref="H10:M10 H11:K11">
    <cfRule type="expression" priority="311" dxfId="1" stopIfTrue="1">
      <formula>IF(OR($L$10="en juego",$L$10="hoy!"),1,0)</formula>
    </cfRule>
  </conditionalFormatting>
  <conditionalFormatting sqref="L11:M11">
    <cfRule type="expression" priority="310" dxfId="1" stopIfTrue="1">
      <formula>IF(OR($L$11="en juego",$L$11="hoy!"),1,0)</formula>
    </cfRule>
  </conditionalFormatting>
  <conditionalFormatting sqref="J8:K8">
    <cfRule type="expression" priority="309" dxfId="1" stopIfTrue="1">
      <formula>IF(OR($L$7="en juego",$L$7="hoy!"),1,0)</formula>
    </cfRule>
  </conditionalFormatting>
  <conditionalFormatting sqref="H8:I9">
    <cfRule type="expression" priority="308" dxfId="1" stopIfTrue="1">
      <formula>IF(OR($L$6="en juego",$L$6="hoy!"),1,0)</formula>
    </cfRule>
  </conditionalFormatting>
  <conditionalFormatting sqref="H10:I10">
    <cfRule type="expression" priority="307" dxfId="1" stopIfTrue="1">
      <formula>IF(OR($L$8="en juego",$L$8="hoy!"),1,0)</formula>
    </cfRule>
  </conditionalFormatting>
  <conditionalFormatting sqref="H11:I11">
    <cfRule type="expression" priority="306" dxfId="1" stopIfTrue="1">
      <formula>IF(OR($L$9="en juego",$L$9="hoy!"),1,0)</formula>
    </cfRule>
  </conditionalFormatting>
  <conditionalFormatting sqref="H10:I11">
    <cfRule type="expression" priority="305" dxfId="1" stopIfTrue="1">
      <formula>IF(OR($L$6="en juego",$L$6="hoy!"),1,0)</formula>
    </cfRule>
  </conditionalFormatting>
  <conditionalFormatting sqref="J10:K10">
    <cfRule type="expression" priority="304" dxfId="1" stopIfTrue="1">
      <formula>IF(OR($L$7="en juego",$L$7="hoy!"),1,0)</formula>
    </cfRule>
  </conditionalFormatting>
  <conditionalFormatting sqref="J9:K9">
    <cfRule type="expression" priority="303" dxfId="1" stopIfTrue="1">
      <formula>IF(OR($L$6="en juego",$L$6="hoy!"),1,0)</formula>
    </cfRule>
  </conditionalFormatting>
  <conditionalFormatting sqref="J11:K11">
    <cfRule type="expression" priority="302" dxfId="1" stopIfTrue="1">
      <formula>IF(OR($L$8="en juego",$L$8="hoy!"),1,0)</formula>
    </cfRule>
  </conditionalFormatting>
  <conditionalFormatting sqref="J11:K11">
    <cfRule type="expression" priority="301" dxfId="1" stopIfTrue="1">
      <formula>IF(OR($L$7="en juego",$L$7="hoy!"),1,0)</formula>
    </cfRule>
  </conditionalFormatting>
  <conditionalFormatting sqref="L7:M7">
    <cfRule type="expression" priority="300" dxfId="1" stopIfTrue="1">
      <formula>IF(OR($L$6="en juego",$L$6="hoy!"),1,0)</formula>
    </cfRule>
  </conditionalFormatting>
  <conditionalFormatting sqref="L9:M9">
    <cfRule type="expression" priority="299" dxfId="1" stopIfTrue="1">
      <formula>IF(OR($L$7="en juego",$L$7="hoy!"),1,0)</formula>
    </cfRule>
  </conditionalFormatting>
  <conditionalFormatting sqref="L8:M8">
    <cfRule type="expression" priority="298" dxfId="1" stopIfTrue="1">
      <formula>IF(OR($L$6="en juego",$L$6="hoy!"),1,0)</formula>
    </cfRule>
  </conditionalFormatting>
  <conditionalFormatting sqref="L9:M9">
    <cfRule type="expression" priority="297" dxfId="1" stopIfTrue="1">
      <formula>IF(OR($L$6="en juego",$L$6="hoy!"),1,0)</formula>
    </cfRule>
  </conditionalFormatting>
  <conditionalFormatting sqref="L10:M10">
    <cfRule type="expression" priority="296" dxfId="1" stopIfTrue="1">
      <formula>IF(OR($L$8="en juego",$L$8="hoy!"),1,0)</formula>
    </cfRule>
  </conditionalFormatting>
  <conditionalFormatting sqref="L11:M11">
    <cfRule type="expression" priority="295" dxfId="1" stopIfTrue="1">
      <formula>IF(OR($L$9="en juego",$L$9="hoy!"),1,0)</formula>
    </cfRule>
  </conditionalFormatting>
  <conditionalFormatting sqref="L11:M11">
    <cfRule type="expression" priority="294" dxfId="1" stopIfTrue="1">
      <formula>IF(OR($L$7="en juego",$L$7="hoy!"),1,0)</formula>
    </cfRule>
  </conditionalFormatting>
  <conditionalFormatting sqref="L10:M10">
    <cfRule type="expression" priority="293" dxfId="1" stopIfTrue="1">
      <formula>IF(OR($L$6="en juego",$L$6="hoy!"),1,0)</formula>
    </cfRule>
  </conditionalFormatting>
  <conditionalFormatting sqref="L11:M11">
    <cfRule type="expression" priority="292" dxfId="1" stopIfTrue="1">
      <formula>IF(OR($L$6="en juego",$L$6="hoy!"),1,0)</formula>
    </cfRule>
  </conditionalFormatting>
  <conditionalFormatting sqref="H7:I7">
    <cfRule type="expression" priority="291" dxfId="1" stopIfTrue="1">
      <formula>IF(OR($L$6="en juego",$L$6="hoy!"),1,0)</formula>
    </cfRule>
  </conditionalFormatting>
  <conditionalFormatting sqref="H7:I7">
    <cfRule type="expression" priority="290" dxfId="1" stopIfTrue="1">
      <formula>IF(OR($L$6="en juego",$L$6="hoy!"),1,0)</formula>
    </cfRule>
  </conditionalFormatting>
  <conditionalFormatting sqref="H9:I9">
    <cfRule type="expression" priority="289" dxfId="1" stopIfTrue="1">
      <formula>IF(OR($L$7="en juego",$L$7="hoy!"),1,0)</formula>
    </cfRule>
  </conditionalFormatting>
  <conditionalFormatting sqref="H8:I9">
    <cfRule type="expression" priority="288" dxfId="1" stopIfTrue="1">
      <formula>IF(OR($L$6="en juego",$L$6="hoy!"),1,0)</formula>
    </cfRule>
  </conditionalFormatting>
  <conditionalFormatting sqref="H8:I9">
    <cfRule type="expression" priority="287" dxfId="1" stopIfTrue="1">
      <formula>IF(OR($L$6="en juego",$L$6="hoy!"),1,0)</formula>
    </cfRule>
  </conditionalFormatting>
  <conditionalFormatting sqref="H9:I9">
    <cfRule type="expression" priority="286" dxfId="1" stopIfTrue="1">
      <formula>IF(OR($L$7="en juego",$L$7="hoy!"),1,0)</formula>
    </cfRule>
  </conditionalFormatting>
  <conditionalFormatting sqref="H8:I8">
    <cfRule type="expression" priority="285" dxfId="1" stopIfTrue="1">
      <formula>IF(OR($L$6="en juego",$L$6="hoy!"),1,0)</formula>
    </cfRule>
  </conditionalFormatting>
  <conditionalFormatting sqref="H9:I9">
    <cfRule type="expression" priority="284" dxfId="1" stopIfTrue="1">
      <formula>IF(OR($L$7="en juego",$L$7="hoy!"),1,0)</formula>
    </cfRule>
  </conditionalFormatting>
  <conditionalFormatting sqref="H8:I8">
    <cfRule type="expression" priority="283" dxfId="1" stopIfTrue="1">
      <formula>IF(OR($L$6="en juego",$L$6="hoy!"),1,0)</formula>
    </cfRule>
  </conditionalFormatting>
  <conditionalFormatting sqref="H8:I9">
    <cfRule type="expression" priority="282" dxfId="1" stopIfTrue="1">
      <formula>IF(OR($L$6="en juego",$L$6="hoy!"),1,0)</formula>
    </cfRule>
  </conditionalFormatting>
  <conditionalFormatting sqref="H8:I9">
    <cfRule type="expression" priority="281" dxfId="1" stopIfTrue="1">
      <formula>IF(OR($L$6="en juego",$L$6="hoy!"),1,0)</formula>
    </cfRule>
  </conditionalFormatting>
  <conditionalFormatting sqref="H9:I9">
    <cfRule type="expression" priority="280" dxfId="1" stopIfTrue="1">
      <formula>IF(OR($L$6="en juego",$L$6="hoy!"),1,0)</formula>
    </cfRule>
  </conditionalFormatting>
  <conditionalFormatting sqref="H9:I9">
    <cfRule type="expression" priority="279" dxfId="1" stopIfTrue="1">
      <formula>IF(OR($L$6="en juego",$L$6="hoy!"),1,0)</formula>
    </cfRule>
  </conditionalFormatting>
  <conditionalFormatting sqref="H10:I11">
    <cfRule type="expression" priority="278" dxfId="1" stopIfTrue="1">
      <formula>IF(OR($L$8="en juego",$L$8="hoy!"),1,0)</formula>
    </cfRule>
  </conditionalFormatting>
  <conditionalFormatting sqref="H10:I11">
    <cfRule type="expression" priority="277" dxfId="1" stopIfTrue="1">
      <formula>IF(OR($L$8="en juego",$L$8="hoy!"),1,0)</formula>
    </cfRule>
  </conditionalFormatting>
  <conditionalFormatting sqref="H10:I10">
    <cfRule type="expression" priority="276" dxfId="1" stopIfTrue="1">
      <formula>IF(OR($L$8="en juego",$L$8="hoy!"),1,0)</formula>
    </cfRule>
  </conditionalFormatting>
  <conditionalFormatting sqref="H11:I11">
    <cfRule type="expression" priority="275" dxfId="1" stopIfTrue="1">
      <formula>IF(OR($L$9="en juego",$L$9="hoy!"),1,0)</formula>
    </cfRule>
  </conditionalFormatting>
  <conditionalFormatting sqref="H10:I11">
    <cfRule type="expression" priority="274" dxfId="1" stopIfTrue="1">
      <formula>IF(OR($L$8="en juego",$L$8="hoy!"),1,0)</formula>
    </cfRule>
  </conditionalFormatting>
  <conditionalFormatting sqref="H10:I11">
    <cfRule type="expression" priority="273" dxfId="1" stopIfTrue="1">
      <formula>IF(OR($L$8="en juego",$L$8="hoy!"),1,0)</formula>
    </cfRule>
  </conditionalFormatting>
  <conditionalFormatting sqref="H10:I10">
    <cfRule type="expression" priority="272" dxfId="1" stopIfTrue="1">
      <formula>IF(OR($L$8="en juego",$L$8="hoy!"),1,0)</formula>
    </cfRule>
  </conditionalFormatting>
  <conditionalFormatting sqref="H11:I11">
    <cfRule type="expression" priority="271" dxfId="1" stopIfTrue="1">
      <formula>IF(OR($L$9="en juego",$L$9="hoy!"),1,0)</formula>
    </cfRule>
  </conditionalFormatting>
  <conditionalFormatting sqref="H10:I11">
    <cfRule type="expression" priority="270" dxfId="1" stopIfTrue="1">
      <formula>IF(OR($L$6="en juego",$L$6="hoy!"),1,0)</formula>
    </cfRule>
  </conditionalFormatting>
  <conditionalFormatting sqref="H11:I11">
    <cfRule type="expression" priority="269" dxfId="1" stopIfTrue="1">
      <formula>IF(OR($L$7="en juego",$L$7="hoy!"),1,0)</formula>
    </cfRule>
  </conditionalFormatting>
  <conditionalFormatting sqref="H10:I11">
    <cfRule type="expression" priority="268" dxfId="1" stopIfTrue="1">
      <formula>IF(OR($L$6="en juego",$L$6="hoy!"),1,0)</formula>
    </cfRule>
  </conditionalFormatting>
  <conditionalFormatting sqref="H10:I11">
    <cfRule type="expression" priority="267" dxfId="1" stopIfTrue="1">
      <formula>IF(OR($L$6="en juego",$L$6="hoy!"),1,0)</formula>
    </cfRule>
  </conditionalFormatting>
  <conditionalFormatting sqref="H11:I11">
    <cfRule type="expression" priority="266" dxfId="1" stopIfTrue="1">
      <formula>IF(OR($L$7="en juego",$L$7="hoy!"),1,0)</formula>
    </cfRule>
  </conditionalFormatting>
  <conditionalFormatting sqref="H10:I10">
    <cfRule type="expression" priority="265" dxfId="1" stopIfTrue="1">
      <formula>IF(OR($L$6="en juego",$L$6="hoy!"),1,0)</formula>
    </cfRule>
  </conditionalFormatting>
  <conditionalFormatting sqref="H11:I11">
    <cfRule type="expression" priority="264" dxfId="1" stopIfTrue="1">
      <formula>IF(OR($L$7="en juego",$L$7="hoy!"),1,0)</formula>
    </cfRule>
  </conditionalFormatting>
  <conditionalFormatting sqref="H10:I10">
    <cfRule type="expression" priority="263" dxfId="1" stopIfTrue="1">
      <formula>IF(OR($L$6="en juego",$L$6="hoy!"),1,0)</formula>
    </cfRule>
  </conditionalFormatting>
  <conditionalFormatting sqref="H10:I11">
    <cfRule type="expression" priority="262" dxfId="1" stopIfTrue="1">
      <formula>IF(OR($L$6="en juego",$L$6="hoy!"),1,0)</formula>
    </cfRule>
  </conditionalFormatting>
  <conditionalFormatting sqref="H10:I11">
    <cfRule type="expression" priority="261" dxfId="1" stopIfTrue="1">
      <formula>IF(OR($L$6="en juego",$L$6="hoy!"),1,0)</formula>
    </cfRule>
  </conditionalFormatting>
  <conditionalFormatting sqref="H11:I11">
    <cfRule type="expression" priority="260" dxfId="1" stopIfTrue="1">
      <formula>IF(OR($L$6="en juego",$L$6="hoy!"),1,0)</formula>
    </cfRule>
  </conditionalFormatting>
  <conditionalFormatting sqref="H11:I11">
    <cfRule type="expression" priority="259" dxfId="1" stopIfTrue="1">
      <formula>IF(OR($L$6="en juego",$L$6="hoy!"),1,0)</formula>
    </cfRule>
  </conditionalFormatting>
  <conditionalFormatting sqref="G7 J7:K7">
    <cfRule type="expression" priority="258" dxfId="1" stopIfTrue="1">
      <formula>IF(OR($L$7="en juego",$L$7="hoy!"),1,0)</formula>
    </cfRule>
  </conditionalFormatting>
  <conditionalFormatting sqref="G6:K6 H7:I7 G7:G11">
    <cfRule type="expression" priority="257" dxfId="1" stopIfTrue="1">
      <formula>IF(OR($L$6="en juego",$L$6="hoy!"),1,0)</formula>
    </cfRule>
  </conditionalFormatting>
  <conditionalFormatting sqref="G8:K8 H9:I9">
    <cfRule type="expression" priority="256" dxfId="1" stopIfTrue="1">
      <formula>IF(OR($L$8="en juego",$L$8="hoy!"),1,0)</formula>
    </cfRule>
  </conditionalFormatting>
  <conditionalFormatting sqref="G9 J9:K9">
    <cfRule type="expression" priority="255" dxfId="1" stopIfTrue="1">
      <formula>IF(OR($L$9="en juego",$L$9="hoy!"),1,0)</formula>
    </cfRule>
  </conditionalFormatting>
  <conditionalFormatting sqref="G10:K10 H11:K11">
    <cfRule type="expression" priority="254" dxfId="1" stopIfTrue="1">
      <formula>IF(OR($L$10="en juego",$L$10="hoy!"),1,0)</formula>
    </cfRule>
  </conditionalFormatting>
  <conditionalFormatting sqref="G11">
    <cfRule type="expression" priority="253" dxfId="1" stopIfTrue="1">
      <formula>IF(OR($L$11="en juego",$L$11="hoy!"),1,0)</formula>
    </cfRule>
  </conditionalFormatting>
  <conditionalFormatting sqref="J8:K8">
    <cfRule type="expression" priority="252" dxfId="1" stopIfTrue="1">
      <formula>IF(OR($L$7="en juego",$L$7="hoy!"),1,0)</formula>
    </cfRule>
  </conditionalFormatting>
  <conditionalFormatting sqref="J10:K10">
    <cfRule type="expression" priority="251" dxfId="1" stopIfTrue="1">
      <formula>IF(OR($L$9="en juego",$L$9="hoy!"),1,0)</formula>
    </cfRule>
  </conditionalFormatting>
  <conditionalFormatting sqref="J11:K11">
    <cfRule type="expression" priority="250" dxfId="1" stopIfTrue="1">
      <formula>IF(OR($L$9="en juego",$L$9="hoy!"),1,0)</formula>
    </cfRule>
  </conditionalFormatting>
  <conditionalFormatting sqref="H7:K7 J8:K11">
    <cfRule type="expression" priority="249" dxfId="1" stopIfTrue="1">
      <formula>IF(OR($L$7="en juego",$L$7="hoy!"),1,0)</formula>
    </cfRule>
  </conditionalFormatting>
  <conditionalFormatting sqref="H6:K6">
    <cfRule type="expression" priority="248" dxfId="1" stopIfTrue="1">
      <formula>IF(OR($L$6="en juego",$L$6="hoy!"),1,0)</formula>
    </cfRule>
  </conditionalFormatting>
  <conditionalFormatting sqref="H8:I8">
    <cfRule type="expression" priority="247" dxfId="1" stopIfTrue="1">
      <formula>IF(OR($L$8="en juego",$L$8="hoy!"),1,0)</formula>
    </cfRule>
  </conditionalFormatting>
  <conditionalFormatting sqref="H9:K9">
    <cfRule type="expression" priority="246" dxfId="1" stopIfTrue="1">
      <formula>IF(OR($L$9="en juego",$L$9="hoy!"),1,0)</formula>
    </cfRule>
  </conditionalFormatting>
  <conditionalFormatting sqref="H10:I11">
    <cfRule type="expression" priority="245" dxfId="1" stopIfTrue="1">
      <formula>IF(OR($L$10="en juego",$L$10="hoy!"),1,0)</formula>
    </cfRule>
  </conditionalFormatting>
  <conditionalFormatting sqref="H11:I11">
    <cfRule type="expression" priority="244" dxfId="1" stopIfTrue="1">
      <formula>IF(OR($L$11="en juego",$L$11="hoy!"),1,0)</formula>
    </cfRule>
  </conditionalFormatting>
  <conditionalFormatting sqref="J9:K9">
    <cfRule type="expression" priority="243" dxfId="1" stopIfTrue="1">
      <formula>IF(OR($L$7="en juego",$L$7="hoy!"),1,0)</formula>
    </cfRule>
  </conditionalFormatting>
  <conditionalFormatting sqref="H7:K7">
    <cfRule type="expression" priority="242" dxfId="1" stopIfTrue="1">
      <formula>IF(OR($L$7="en juego",$L$7="hoy!"),1,0)</formula>
    </cfRule>
  </conditionalFormatting>
  <conditionalFormatting sqref="H6:K6">
    <cfRule type="expression" priority="241" dxfId="1" stopIfTrue="1">
      <formula>IF(OR($L$6="en juego",$L$6="hoy!"),1,0)</formula>
    </cfRule>
  </conditionalFormatting>
  <conditionalFormatting sqref="H8:K8 H9:I9">
    <cfRule type="expression" priority="240" dxfId="1" stopIfTrue="1">
      <formula>IF(OR($L$8="en juego",$L$8="hoy!"),1,0)</formula>
    </cfRule>
  </conditionalFormatting>
  <conditionalFormatting sqref="J9:K9">
    <cfRule type="expression" priority="239" dxfId="1" stopIfTrue="1">
      <formula>IF(OR($L$9="en juego",$L$9="hoy!"),1,0)</formula>
    </cfRule>
  </conditionalFormatting>
  <conditionalFormatting sqref="H10:K11">
    <cfRule type="expression" priority="238" dxfId="1" stopIfTrue="1">
      <formula>IF(OR($L$10="en juego",$L$10="hoy!"),1,0)</formula>
    </cfRule>
  </conditionalFormatting>
  <conditionalFormatting sqref="J11:K11">
    <cfRule type="expression" priority="237" dxfId="1" stopIfTrue="1">
      <formula>IF(OR($L$11="en juego",$L$11="hoy!"),1,0)</formula>
    </cfRule>
  </conditionalFormatting>
  <conditionalFormatting sqref="J9:K9">
    <cfRule type="expression" priority="236" dxfId="1" stopIfTrue="1">
      <formula>IF(OR($L$6="en juego",$L$6="hoy!"),1,0)</formula>
    </cfRule>
  </conditionalFormatting>
  <conditionalFormatting sqref="J9:K9">
    <cfRule type="expression" priority="235" dxfId="1" stopIfTrue="1">
      <formula>IF(OR($L$6="en juego",$L$6="hoy!"),1,0)</formula>
    </cfRule>
  </conditionalFormatting>
  <conditionalFormatting sqref="J10:K11">
    <cfRule type="expression" priority="234" dxfId="1" stopIfTrue="1">
      <formula>IF(OR($L$8="en juego",$L$8="hoy!"),1,0)</formula>
    </cfRule>
  </conditionalFormatting>
  <conditionalFormatting sqref="J10:K11">
    <cfRule type="expression" priority="233" dxfId="1" stopIfTrue="1">
      <formula>IF(OR($L$8="en juego",$L$8="hoy!"),1,0)</formula>
    </cfRule>
  </conditionalFormatting>
  <conditionalFormatting sqref="J7:K7">
    <cfRule type="expression" priority="232" dxfId="1" stopIfTrue="1">
      <formula>IF(OR($L$7="en juego",$L$7="hoy!"),1,0)</formula>
    </cfRule>
  </conditionalFormatting>
  <conditionalFormatting sqref="H6:K6 H7:I7">
    <cfRule type="expression" priority="231" dxfId="1" stopIfTrue="1">
      <formula>IF(OR($L$6="en juego",$L$6="hoy!"),1,0)</formula>
    </cfRule>
  </conditionalFormatting>
  <conditionalFormatting sqref="H8:K8 H9:I9">
    <cfRule type="expression" priority="230" dxfId="1" stopIfTrue="1">
      <formula>IF(OR($L$8="en juego",$L$8="hoy!"),1,0)</formula>
    </cfRule>
  </conditionalFormatting>
  <conditionalFormatting sqref="J9:K9">
    <cfRule type="expression" priority="229" dxfId="1" stopIfTrue="1">
      <formula>IF(OR($L$9="en juego",$L$9="hoy!"),1,0)</formula>
    </cfRule>
  </conditionalFormatting>
  <conditionalFormatting sqref="H10:K10 H11:I11">
    <cfRule type="expression" priority="228" dxfId="1" stopIfTrue="1">
      <formula>IF(OR($L$10="en juego",$L$10="hoy!"),1,0)</formula>
    </cfRule>
  </conditionalFormatting>
  <conditionalFormatting sqref="J11:K11">
    <cfRule type="expression" priority="227" dxfId="1" stopIfTrue="1">
      <formula>IF(OR($L$11="en juego",$L$11="hoy!"),1,0)</formula>
    </cfRule>
  </conditionalFormatting>
  <conditionalFormatting sqref="J10:K10">
    <cfRule type="expression" priority="226" dxfId="1" stopIfTrue="1">
      <formula>IF(OR($L$8="en juego",$L$8="hoy!"),1,0)</formula>
    </cfRule>
  </conditionalFormatting>
  <conditionalFormatting sqref="J11:K11">
    <cfRule type="expression" priority="225" dxfId="1" stopIfTrue="1">
      <formula>IF(OR($L$10="en juego",$L$10="hoy!"),1,0)</formula>
    </cfRule>
  </conditionalFormatting>
  <conditionalFormatting sqref="J11:K11">
    <cfRule type="expression" priority="224" dxfId="1" stopIfTrue="1">
      <formula>IF(OR($L$8="en juego",$L$8="hoy!"),1,0)</formula>
    </cfRule>
  </conditionalFormatting>
  <conditionalFormatting sqref="J7:K7">
    <cfRule type="expression" priority="223" dxfId="1" stopIfTrue="1">
      <formula>IF(OR($L$7="en juego",$L$7="hoy!"),1,0)</formula>
    </cfRule>
  </conditionalFormatting>
  <conditionalFormatting sqref="H6:K6 H7:I7">
    <cfRule type="expression" priority="222" dxfId="1" stopIfTrue="1">
      <formula>IF(OR($L$6="en juego",$L$6="hoy!"),1,0)</formula>
    </cfRule>
  </conditionalFormatting>
  <conditionalFormatting sqref="H8:K8">
    <cfRule type="expression" priority="221" dxfId="1" stopIfTrue="1">
      <formula>IF(OR($L$8="en juego",$L$8="hoy!"),1,0)</formula>
    </cfRule>
  </conditionalFormatting>
  <conditionalFormatting sqref="H9:K9">
    <cfRule type="expression" priority="220" dxfId="1" stopIfTrue="1">
      <formula>IF(OR($L$9="en juego",$L$9="hoy!"),1,0)</formula>
    </cfRule>
  </conditionalFormatting>
  <conditionalFormatting sqref="H10:K11">
    <cfRule type="expression" priority="219" dxfId="1" stopIfTrue="1">
      <formula>IF(OR($L$10="en juego",$L$10="hoy!"),1,0)</formula>
    </cfRule>
  </conditionalFormatting>
  <conditionalFormatting sqref="J8:K8">
    <cfRule type="expression" priority="218" dxfId="1" stopIfTrue="1">
      <formula>IF(OR($L$7="en juego",$L$7="hoy!"),1,0)</formula>
    </cfRule>
  </conditionalFormatting>
  <conditionalFormatting sqref="H8:I9">
    <cfRule type="expression" priority="217" dxfId="1" stopIfTrue="1">
      <formula>IF(OR($L$6="en juego",$L$6="hoy!"),1,0)</formula>
    </cfRule>
  </conditionalFormatting>
  <conditionalFormatting sqref="H10:I10">
    <cfRule type="expression" priority="216" dxfId="1" stopIfTrue="1">
      <formula>IF(OR($L$8="en juego",$L$8="hoy!"),1,0)</formula>
    </cfRule>
  </conditionalFormatting>
  <conditionalFormatting sqref="H11:I11">
    <cfRule type="expression" priority="215" dxfId="1" stopIfTrue="1">
      <formula>IF(OR($L$9="en juego",$L$9="hoy!"),1,0)</formula>
    </cfRule>
  </conditionalFormatting>
  <conditionalFormatting sqref="H10:I11">
    <cfRule type="expression" priority="214" dxfId="1" stopIfTrue="1">
      <formula>IF(OR($L$6="en juego",$L$6="hoy!"),1,0)</formula>
    </cfRule>
  </conditionalFormatting>
  <conditionalFormatting sqref="J10:K10">
    <cfRule type="expression" priority="213" dxfId="1" stopIfTrue="1">
      <formula>IF(OR($L$7="en juego",$L$7="hoy!"),1,0)</formula>
    </cfRule>
  </conditionalFormatting>
  <conditionalFormatting sqref="J9:K9">
    <cfRule type="expression" priority="212" dxfId="1" stopIfTrue="1">
      <formula>IF(OR($L$6="en juego",$L$6="hoy!"),1,0)</formula>
    </cfRule>
  </conditionalFormatting>
  <conditionalFormatting sqref="J11:K11">
    <cfRule type="expression" priority="211" dxfId="1" stopIfTrue="1">
      <formula>IF(OR($L$8="en juego",$L$8="hoy!"),1,0)</formula>
    </cfRule>
  </conditionalFormatting>
  <conditionalFormatting sqref="J11:K11">
    <cfRule type="expression" priority="210" dxfId="1" stopIfTrue="1">
      <formula>IF(OR($L$7="en juego",$L$7="hoy!"),1,0)</formula>
    </cfRule>
  </conditionalFormatting>
  <conditionalFormatting sqref="H7:I7">
    <cfRule type="expression" priority="209" dxfId="1" stopIfTrue="1">
      <formula>IF(OR($L$6="en juego",$L$6="hoy!"),1,0)</formula>
    </cfRule>
  </conditionalFormatting>
  <conditionalFormatting sqref="H7:I7">
    <cfRule type="expression" priority="208" dxfId="1" stopIfTrue="1">
      <formula>IF(OR($L$6="en juego",$L$6="hoy!"),1,0)</formula>
    </cfRule>
  </conditionalFormatting>
  <conditionalFormatting sqref="H8:I9">
    <cfRule type="expression" priority="207" dxfId="1" stopIfTrue="1">
      <formula>IF(OR($L$6="en juego",$L$6="hoy!"),1,0)</formula>
    </cfRule>
  </conditionalFormatting>
  <conditionalFormatting sqref="H9:I9">
    <cfRule type="expression" priority="206" dxfId="1" stopIfTrue="1">
      <formula>IF(OR($L$7="en juego",$L$7="hoy!"),1,0)</formula>
    </cfRule>
  </conditionalFormatting>
  <conditionalFormatting sqref="H8:I8">
    <cfRule type="expression" priority="205" dxfId="1" stopIfTrue="1">
      <formula>IF(OR($L$6="en juego",$L$6="hoy!"),1,0)</formula>
    </cfRule>
  </conditionalFormatting>
  <conditionalFormatting sqref="H9:I9">
    <cfRule type="expression" priority="204" dxfId="1" stopIfTrue="1">
      <formula>IF(OR($L$7="en juego",$L$7="hoy!"),1,0)</formula>
    </cfRule>
  </conditionalFormatting>
  <conditionalFormatting sqref="H8:I8">
    <cfRule type="expression" priority="203" dxfId="1" stopIfTrue="1">
      <formula>IF(OR($L$6="en juego",$L$6="hoy!"),1,0)</formula>
    </cfRule>
  </conditionalFormatting>
  <conditionalFormatting sqref="H8:I9">
    <cfRule type="expression" priority="202" dxfId="1" stopIfTrue="1">
      <formula>IF(OR($L$6="en juego",$L$6="hoy!"),1,0)</formula>
    </cfRule>
  </conditionalFormatting>
  <conditionalFormatting sqref="H8:I9">
    <cfRule type="expression" priority="201" dxfId="1" stopIfTrue="1">
      <formula>IF(OR($L$6="en juego",$L$6="hoy!"),1,0)</formula>
    </cfRule>
  </conditionalFormatting>
  <conditionalFormatting sqref="H9:I9">
    <cfRule type="expression" priority="200" dxfId="1" stopIfTrue="1">
      <formula>IF(OR($L$6="en juego",$L$6="hoy!"),1,0)</formula>
    </cfRule>
  </conditionalFormatting>
  <conditionalFormatting sqref="H9:I9">
    <cfRule type="expression" priority="199" dxfId="1" stopIfTrue="1">
      <formula>IF(OR($L$6="en juego",$L$6="hoy!"),1,0)</formula>
    </cfRule>
  </conditionalFormatting>
  <conditionalFormatting sqref="H10:I11">
    <cfRule type="expression" priority="198" dxfId="1" stopIfTrue="1">
      <formula>IF(OR($L$8="en juego",$L$8="hoy!"),1,0)</formula>
    </cfRule>
  </conditionalFormatting>
  <conditionalFormatting sqref="H10:I10">
    <cfRule type="expression" priority="197" dxfId="1" stopIfTrue="1">
      <formula>IF(OR($L$8="en juego",$L$8="hoy!"),1,0)</formula>
    </cfRule>
  </conditionalFormatting>
  <conditionalFormatting sqref="H11:I11">
    <cfRule type="expression" priority="196" dxfId="1" stopIfTrue="1">
      <formula>IF(OR($L$9="en juego",$L$9="hoy!"),1,0)</formula>
    </cfRule>
  </conditionalFormatting>
  <conditionalFormatting sqref="H10:I11">
    <cfRule type="expression" priority="195" dxfId="1" stopIfTrue="1">
      <formula>IF(OR($L$8="en juego",$L$8="hoy!"),1,0)</formula>
    </cfRule>
  </conditionalFormatting>
  <conditionalFormatting sqref="H10:I11">
    <cfRule type="expression" priority="194" dxfId="1" stopIfTrue="1">
      <formula>IF(OR($L$8="en juego",$L$8="hoy!"),1,0)</formula>
    </cfRule>
  </conditionalFormatting>
  <conditionalFormatting sqref="H10:I10">
    <cfRule type="expression" priority="193" dxfId="1" stopIfTrue="1">
      <formula>IF(OR($L$8="en juego",$L$8="hoy!"),1,0)</formula>
    </cfRule>
  </conditionalFormatting>
  <conditionalFormatting sqref="H11:I11">
    <cfRule type="expression" priority="192" dxfId="1" stopIfTrue="1">
      <formula>IF(OR($L$9="en juego",$L$9="hoy!"),1,0)</formula>
    </cfRule>
  </conditionalFormatting>
  <conditionalFormatting sqref="H10:I11">
    <cfRule type="expression" priority="191" dxfId="1" stopIfTrue="1">
      <formula>IF(OR($L$6="en juego",$L$6="hoy!"),1,0)</formula>
    </cfRule>
  </conditionalFormatting>
  <conditionalFormatting sqref="H10:I11">
    <cfRule type="expression" priority="190" dxfId="1" stopIfTrue="1">
      <formula>IF(OR($L$6="en juego",$L$6="hoy!"),1,0)</formula>
    </cfRule>
  </conditionalFormatting>
  <conditionalFormatting sqref="H11:I11">
    <cfRule type="expression" priority="189" dxfId="1" stopIfTrue="1">
      <formula>IF(OR($L$7="en juego",$L$7="hoy!"),1,0)</formula>
    </cfRule>
  </conditionalFormatting>
  <conditionalFormatting sqref="H10:I10">
    <cfRule type="expression" priority="188" dxfId="1" stopIfTrue="1">
      <formula>IF(OR($L$6="en juego",$L$6="hoy!"),1,0)</formula>
    </cfRule>
  </conditionalFormatting>
  <conditionalFormatting sqref="H11:I11">
    <cfRule type="expression" priority="187" dxfId="1" stopIfTrue="1">
      <formula>IF(OR($L$7="en juego",$L$7="hoy!"),1,0)</formula>
    </cfRule>
  </conditionalFormatting>
  <conditionalFormatting sqref="H10:I10">
    <cfRule type="expression" priority="186" dxfId="1" stopIfTrue="1">
      <formula>IF(OR($L$6="en juego",$L$6="hoy!"),1,0)</formula>
    </cfRule>
  </conditionalFormatting>
  <conditionalFormatting sqref="H10:I11">
    <cfRule type="expression" priority="185" dxfId="1" stopIfTrue="1">
      <formula>IF(OR($L$6="en juego",$L$6="hoy!"),1,0)</formula>
    </cfRule>
  </conditionalFormatting>
  <conditionalFormatting sqref="H10:I11">
    <cfRule type="expression" priority="184" dxfId="1" stopIfTrue="1">
      <formula>IF(OR($L$6="en juego",$L$6="hoy!"),1,0)</formula>
    </cfRule>
  </conditionalFormatting>
  <conditionalFormatting sqref="H11:I11">
    <cfRule type="expression" priority="183" dxfId="1" stopIfTrue="1">
      <formula>IF(OR($L$6="en juego",$L$6="hoy!"),1,0)</formula>
    </cfRule>
  </conditionalFormatting>
  <conditionalFormatting sqref="H11:I11">
    <cfRule type="expression" priority="182" dxfId="1" stopIfTrue="1">
      <formula>IF(OR($L$6="en juego",$L$6="hoy!"),1,0)</formula>
    </cfRule>
  </conditionalFormatting>
  <conditionalFormatting sqref="G7:K7 J8:K11">
    <cfRule type="expression" priority="181" dxfId="1" stopIfTrue="1">
      <formula>IF(OR($L$7="en juego",$L$7="hoy!"),1,0)</formula>
    </cfRule>
  </conditionalFormatting>
  <conditionalFormatting sqref="G6:K6 G7:G11">
    <cfRule type="expression" priority="180" dxfId="1" stopIfTrue="1">
      <formula>IF(OR($L$6="en juego",$L$6="hoy!"),1,0)</formula>
    </cfRule>
  </conditionalFormatting>
  <conditionalFormatting sqref="G8:I8">
    <cfRule type="expression" priority="179" dxfId="1" stopIfTrue="1">
      <formula>IF(OR($L$8="en juego",$L$8="hoy!"),1,0)</formula>
    </cfRule>
  </conditionalFormatting>
  <conditionalFormatting sqref="G9:K9">
    <cfRule type="expression" priority="178" dxfId="1" stopIfTrue="1">
      <formula>IF(OR($L$9="en juego",$L$9="hoy!"),1,0)</formula>
    </cfRule>
  </conditionalFormatting>
  <conditionalFormatting sqref="G10:I10 H11:I11">
    <cfRule type="expression" priority="177" dxfId="1" stopIfTrue="1">
      <formula>IF(OR($L$10="en juego",$L$10="hoy!"),1,0)</formula>
    </cfRule>
  </conditionalFormatting>
  <conditionalFormatting sqref="G11:I11">
    <cfRule type="expression" priority="176" dxfId="1" stopIfTrue="1">
      <formula>IF(OR($L$11="en juego",$L$11="hoy!"),1,0)</formula>
    </cfRule>
  </conditionalFormatting>
  <conditionalFormatting sqref="J9:K9">
    <cfRule type="expression" priority="175" dxfId="1" stopIfTrue="1">
      <formula>IF(OR($L$7="en juego",$L$7="hoy!"),1,0)</formula>
    </cfRule>
  </conditionalFormatting>
  <conditionalFormatting sqref="H7:K7">
    <cfRule type="expression" priority="174" dxfId="1" stopIfTrue="1">
      <formula>IF(OR($L$7="en juego",$L$7="hoy!"),1,0)</formula>
    </cfRule>
  </conditionalFormatting>
  <conditionalFormatting sqref="H6:K6">
    <cfRule type="expression" priority="173" dxfId="1" stopIfTrue="1">
      <formula>IF(OR($L$6="en juego",$L$6="hoy!"),1,0)</formula>
    </cfRule>
  </conditionalFormatting>
  <conditionalFormatting sqref="H8:K8 H9:I9">
    <cfRule type="expression" priority="172" dxfId="1" stopIfTrue="1">
      <formula>IF(OR($L$8="en juego",$L$8="hoy!"),1,0)</formula>
    </cfRule>
  </conditionalFormatting>
  <conditionalFormatting sqref="J9:K9">
    <cfRule type="expression" priority="171" dxfId="1" stopIfTrue="1">
      <formula>IF(OR($L$9="en juego",$L$9="hoy!"),1,0)</formula>
    </cfRule>
  </conditionalFormatting>
  <conditionalFormatting sqref="H10:K11">
    <cfRule type="expression" priority="170" dxfId="1" stopIfTrue="1">
      <formula>IF(OR($L$10="en juego",$L$10="hoy!"),1,0)</formula>
    </cfRule>
  </conditionalFormatting>
  <conditionalFormatting sqref="J11:K11">
    <cfRule type="expression" priority="169" dxfId="1" stopIfTrue="1">
      <formula>IF(OR($L$11="en juego",$L$11="hoy!"),1,0)</formula>
    </cfRule>
  </conditionalFormatting>
  <conditionalFormatting sqref="J9:K9">
    <cfRule type="expression" priority="168" dxfId="1" stopIfTrue="1">
      <formula>IF(OR($L$6="en juego",$L$6="hoy!"),1,0)</formula>
    </cfRule>
  </conditionalFormatting>
  <conditionalFormatting sqref="J9:K9">
    <cfRule type="expression" priority="167" dxfId="1" stopIfTrue="1">
      <formula>IF(OR($L$6="en juego",$L$6="hoy!"),1,0)</formula>
    </cfRule>
  </conditionalFormatting>
  <conditionalFormatting sqref="J10:K11">
    <cfRule type="expression" priority="166" dxfId="1" stopIfTrue="1">
      <formula>IF(OR($L$8="en juego",$L$8="hoy!"),1,0)</formula>
    </cfRule>
  </conditionalFormatting>
  <conditionalFormatting sqref="J10:K11">
    <cfRule type="expression" priority="165" dxfId="1" stopIfTrue="1">
      <formula>IF(OR($L$8="en juego",$L$8="hoy!"),1,0)</formula>
    </cfRule>
  </conditionalFormatting>
  <conditionalFormatting sqref="J7:K7">
    <cfRule type="expression" priority="164" dxfId="1" stopIfTrue="1">
      <formula>IF(OR($L$7="en juego",$L$7="hoy!"),1,0)</formula>
    </cfRule>
  </conditionalFormatting>
  <conditionalFormatting sqref="H6:K6 H7:I7">
    <cfRule type="expression" priority="163" dxfId="1" stopIfTrue="1">
      <formula>IF(OR($L$6="en juego",$L$6="hoy!"),1,0)</formula>
    </cfRule>
  </conditionalFormatting>
  <conditionalFormatting sqref="H8:K8 H9:I9">
    <cfRule type="expression" priority="162" dxfId="1" stopIfTrue="1">
      <formula>IF(OR($L$8="en juego",$L$8="hoy!"),1,0)</formula>
    </cfRule>
  </conditionalFormatting>
  <conditionalFormatting sqref="J9:K9">
    <cfRule type="expression" priority="161" dxfId="1" stopIfTrue="1">
      <formula>IF(OR($L$9="en juego",$L$9="hoy!"),1,0)</formula>
    </cfRule>
  </conditionalFormatting>
  <conditionalFormatting sqref="H10:K10 H11:I11">
    <cfRule type="expression" priority="160" dxfId="1" stopIfTrue="1">
      <formula>IF(OR($L$10="en juego",$L$10="hoy!"),1,0)</formula>
    </cfRule>
  </conditionalFormatting>
  <conditionalFormatting sqref="J11:K11">
    <cfRule type="expression" priority="159" dxfId="1" stopIfTrue="1">
      <formula>IF(OR($L$11="en juego",$L$11="hoy!"),1,0)</formula>
    </cfRule>
  </conditionalFormatting>
  <conditionalFormatting sqref="J10:K10">
    <cfRule type="expression" priority="158" dxfId="1" stopIfTrue="1">
      <formula>IF(OR($L$8="en juego",$L$8="hoy!"),1,0)</formula>
    </cfRule>
  </conditionalFormatting>
  <conditionalFormatting sqref="J11:K11">
    <cfRule type="expression" priority="157" dxfId="1" stopIfTrue="1">
      <formula>IF(OR($L$10="en juego",$L$10="hoy!"),1,0)</formula>
    </cfRule>
  </conditionalFormatting>
  <conditionalFormatting sqref="J11:K11">
    <cfRule type="expression" priority="156" dxfId="1" stopIfTrue="1">
      <formula>IF(OR($L$8="en juego",$L$8="hoy!"),1,0)</formula>
    </cfRule>
  </conditionalFormatting>
  <conditionalFormatting sqref="J7:K7">
    <cfRule type="expression" priority="155" dxfId="1" stopIfTrue="1">
      <formula>IF(OR($L$7="en juego",$L$7="hoy!"),1,0)</formula>
    </cfRule>
  </conditionalFormatting>
  <conditionalFormatting sqref="H6:K6 H7:I7">
    <cfRule type="expression" priority="154" dxfId="1" stopIfTrue="1">
      <formula>IF(OR($L$6="en juego",$L$6="hoy!"),1,0)</formula>
    </cfRule>
  </conditionalFormatting>
  <conditionalFormatting sqref="H8:K8">
    <cfRule type="expression" priority="153" dxfId="1" stopIfTrue="1">
      <formula>IF(OR($L$8="en juego",$L$8="hoy!"),1,0)</formula>
    </cfRule>
  </conditionalFormatting>
  <conditionalFormatting sqref="H9:K9">
    <cfRule type="expression" priority="152" dxfId="1" stopIfTrue="1">
      <formula>IF(OR($L$9="en juego",$L$9="hoy!"),1,0)</formula>
    </cfRule>
  </conditionalFormatting>
  <conditionalFormatting sqref="H10:K11">
    <cfRule type="expression" priority="151" dxfId="1" stopIfTrue="1">
      <formula>IF(OR($L$10="en juego",$L$10="hoy!"),1,0)</formula>
    </cfRule>
  </conditionalFormatting>
  <conditionalFormatting sqref="J8:K8">
    <cfRule type="expression" priority="150" dxfId="1" stopIfTrue="1">
      <formula>IF(OR($L$7="en juego",$L$7="hoy!"),1,0)</formula>
    </cfRule>
  </conditionalFormatting>
  <conditionalFormatting sqref="H8:I9">
    <cfRule type="expression" priority="149" dxfId="1" stopIfTrue="1">
      <formula>IF(OR($L$6="en juego",$L$6="hoy!"),1,0)</formula>
    </cfRule>
  </conditionalFormatting>
  <conditionalFormatting sqref="H10:I10">
    <cfRule type="expression" priority="148" dxfId="1" stopIfTrue="1">
      <formula>IF(OR($L$8="en juego",$L$8="hoy!"),1,0)</formula>
    </cfRule>
  </conditionalFormatting>
  <conditionalFormatting sqref="H11:I11">
    <cfRule type="expression" priority="147" dxfId="1" stopIfTrue="1">
      <formula>IF(OR($L$9="en juego",$L$9="hoy!"),1,0)</formula>
    </cfRule>
  </conditionalFormatting>
  <conditionalFormatting sqref="H10:I11">
    <cfRule type="expression" priority="146" dxfId="1" stopIfTrue="1">
      <formula>IF(OR($L$6="en juego",$L$6="hoy!"),1,0)</formula>
    </cfRule>
  </conditionalFormatting>
  <conditionalFormatting sqref="J10:K10">
    <cfRule type="expression" priority="145" dxfId="1" stopIfTrue="1">
      <formula>IF(OR($L$7="en juego",$L$7="hoy!"),1,0)</formula>
    </cfRule>
  </conditionalFormatting>
  <conditionalFormatting sqref="J9:K9">
    <cfRule type="expression" priority="144" dxfId="1" stopIfTrue="1">
      <formula>IF(OR($L$6="en juego",$L$6="hoy!"),1,0)</formula>
    </cfRule>
  </conditionalFormatting>
  <conditionalFormatting sqref="J11:K11">
    <cfRule type="expression" priority="143" dxfId="1" stopIfTrue="1">
      <formula>IF(OR($L$8="en juego",$L$8="hoy!"),1,0)</formula>
    </cfRule>
  </conditionalFormatting>
  <conditionalFormatting sqref="J11:K11">
    <cfRule type="expression" priority="142" dxfId="1" stopIfTrue="1">
      <formula>IF(OR($L$7="en juego",$L$7="hoy!"),1,0)</formula>
    </cfRule>
  </conditionalFormatting>
  <conditionalFormatting sqref="H7:I7">
    <cfRule type="expression" priority="141" dxfId="1" stopIfTrue="1">
      <formula>IF(OR($L$6="en juego",$L$6="hoy!"),1,0)</formula>
    </cfRule>
  </conditionalFormatting>
  <conditionalFormatting sqref="H7:I7">
    <cfRule type="expression" priority="140" dxfId="1" stopIfTrue="1">
      <formula>IF(OR($L$6="en juego",$L$6="hoy!"),1,0)</formula>
    </cfRule>
  </conditionalFormatting>
  <conditionalFormatting sqref="H9:I9">
    <cfRule type="expression" priority="139" dxfId="1" stopIfTrue="1">
      <formula>IF(OR($L$7="en juego",$L$7="hoy!"),1,0)</formula>
    </cfRule>
  </conditionalFormatting>
  <conditionalFormatting sqref="H8:I8">
    <cfRule type="expression" priority="138" dxfId="1" stopIfTrue="1">
      <formula>IF(OR($L$6="en juego",$L$6="hoy!"),1,0)</formula>
    </cfRule>
  </conditionalFormatting>
  <conditionalFormatting sqref="H9:I9">
    <cfRule type="expression" priority="137" dxfId="1" stopIfTrue="1">
      <formula>IF(OR($L$7="en juego",$L$7="hoy!"),1,0)</formula>
    </cfRule>
  </conditionalFormatting>
  <conditionalFormatting sqref="H8:I8">
    <cfRule type="expression" priority="136" dxfId="1" stopIfTrue="1">
      <formula>IF(OR($L$6="en juego",$L$6="hoy!"),1,0)</formula>
    </cfRule>
  </conditionalFormatting>
  <conditionalFormatting sqref="H8:I9">
    <cfRule type="expression" priority="135" dxfId="1" stopIfTrue="1">
      <formula>IF(OR($L$6="en juego",$L$6="hoy!"),1,0)</formula>
    </cfRule>
  </conditionalFormatting>
  <conditionalFormatting sqref="H8:I9">
    <cfRule type="expression" priority="134" dxfId="1" stopIfTrue="1">
      <formula>IF(OR($L$6="en juego",$L$6="hoy!"),1,0)</formula>
    </cfRule>
  </conditionalFormatting>
  <conditionalFormatting sqref="H9:I9">
    <cfRule type="expression" priority="133" dxfId="1" stopIfTrue="1">
      <formula>IF(OR($L$6="en juego",$L$6="hoy!"),1,0)</formula>
    </cfRule>
  </conditionalFormatting>
  <conditionalFormatting sqref="H9:I9">
    <cfRule type="expression" priority="132" dxfId="1" stopIfTrue="1">
      <formula>IF(OR($L$6="en juego",$L$6="hoy!"),1,0)</formula>
    </cfRule>
  </conditionalFormatting>
  <conditionalFormatting sqref="H10:I10">
    <cfRule type="expression" priority="131" dxfId="1" stopIfTrue="1">
      <formula>IF(OR($L$8="en juego",$L$8="hoy!"),1,0)</formula>
    </cfRule>
  </conditionalFormatting>
  <conditionalFormatting sqref="H11:I11">
    <cfRule type="expression" priority="130" dxfId="1" stopIfTrue="1">
      <formula>IF(OR($L$9="en juego",$L$9="hoy!"),1,0)</formula>
    </cfRule>
  </conditionalFormatting>
  <conditionalFormatting sqref="H10:I11">
    <cfRule type="expression" priority="129" dxfId="1" stopIfTrue="1">
      <formula>IF(OR($L$8="en juego",$L$8="hoy!"),1,0)</formula>
    </cfRule>
  </conditionalFormatting>
  <conditionalFormatting sqref="H10:I11">
    <cfRule type="expression" priority="128" dxfId="1" stopIfTrue="1">
      <formula>IF(OR($L$8="en juego",$L$8="hoy!"),1,0)</formula>
    </cfRule>
  </conditionalFormatting>
  <conditionalFormatting sqref="H10:I10">
    <cfRule type="expression" priority="127" dxfId="1" stopIfTrue="1">
      <formula>IF(OR($L$8="en juego",$L$8="hoy!"),1,0)</formula>
    </cfRule>
  </conditionalFormatting>
  <conditionalFormatting sqref="H11:I11">
    <cfRule type="expression" priority="126" dxfId="1" stopIfTrue="1">
      <formula>IF(OR($L$9="en juego",$L$9="hoy!"),1,0)</formula>
    </cfRule>
  </conditionalFormatting>
  <conditionalFormatting sqref="H10:I11">
    <cfRule type="expression" priority="125" dxfId="1" stopIfTrue="1">
      <formula>IF(OR($L$6="en juego",$L$6="hoy!"),1,0)</formula>
    </cfRule>
  </conditionalFormatting>
  <conditionalFormatting sqref="H11:I11">
    <cfRule type="expression" priority="124" dxfId="1" stopIfTrue="1">
      <formula>IF(OR($L$7="en juego",$L$7="hoy!"),1,0)</formula>
    </cfRule>
  </conditionalFormatting>
  <conditionalFormatting sqref="H10:I10">
    <cfRule type="expression" priority="123" dxfId="1" stopIfTrue="1">
      <formula>IF(OR($L$6="en juego",$L$6="hoy!"),1,0)</formula>
    </cfRule>
  </conditionalFormatting>
  <conditionalFormatting sqref="H11:I11">
    <cfRule type="expression" priority="122" dxfId="1" stopIfTrue="1">
      <formula>IF(OR($L$7="en juego",$L$7="hoy!"),1,0)</formula>
    </cfRule>
  </conditionalFormatting>
  <conditionalFormatting sqref="H10:I10">
    <cfRule type="expression" priority="121" dxfId="1" stopIfTrue="1">
      <formula>IF(OR($L$6="en juego",$L$6="hoy!"),1,0)</formula>
    </cfRule>
  </conditionalFormatting>
  <conditionalFormatting sqref="H10:I11">
    <cfRule type="expression" priority="120" dxfId="1" stopIfTrue="1">
      <formula>IF(OR($L$6="en juego",$L$6="hoy!"),1,0)</formula>
    </cfRule>
  </conditionalFormatting>
  <conditionalFormatting sqref="H10:I11">
    <cfRule type="expression" priority="119" dxfId="1" stopIfTrue="1">
      <formula>IF(OR($L$6="en juego",$L$6="hoy!"),1,0)</formula>
    </cfRule>
  </conditionalFormatting>
  <conditionalFormatting sqref="H11:I11">
    <cfRule type="expression" priority="118" dxfId="1" stopIfTrue="1">
      <formula>IF(OR($L$6="en juego",$L$6="hoy!"),1,0)</formula>
    </cfRule>
  </conditionalFormatting>
  <conditionalFormatting sqref="H11:I11">
    <cfRule type="expression" priority="117" dxfId="1" stopIfTrue="1">
      <formula>IF(OR($L$6="en juego",$L$6="hoy!"),1,0)</formula>
    </cfRule>
  </conditionalFormatting>
  <conditionalFormatting sqref="G7:K7">
    <cfRule type="expression" priority="116" dxfId="1" stopIfTrue="1">
      <formula>IF(OR($L$7="en juego",$L$7="hoy!"),1,0)</formula>
    </cfRule>
  </conditionalFormatting>
  <conditionalFormatting sqref="G6:K6 G7:G11">
    <cfRule type="expression" priority="115" dxfId="1" stopIfTrue="1">
      <formula>IF(OR($L$6="en juego",$L$6="hoy!"),1,0)</formula>
    </cfRule>
  </conditionalFormatting>
  <conditionalFormatting sqref="G8:K8 H9:I9">
    <cfRule type="expression" priority="114" dxfId="1" stopIfTrue="1">
      <formula>IF(OR($L$8="en juego",$L$8="hoy!"),1,0)</formula>
    </cfRule>
  </conditionalFormatting>
  <conditionalFormatting sqref="G9 J9:K9">
    <cfRule type="expression" priority="113" dxfId="1" stopIfTrue="1">
      <formula>IF(OR($L$9="en juego",$L$9="hoy!"),1,0)</formula>
    </cfRule>
  </conditionalFormatting>
  <conditionalFormatting sqref="G10:K10 H11:K11">
    <cfRule type="expression" priority="112" dxfId="1" stopIfTrue="1">
      <formula>IF(OR($L$10="en juego",$L$10="hoy!"),1,0)</formula>
    </cfRule>
  </conditionalFormatting>
  <conditionalFormatting sqref="G11 J11:K11">
    <cfRule type="expression" priority="111" dxfId="1" stopIfTrue="1">
      <formula>IF(OR($L$11="en juego",$L$11="hoy!"),1,0)</formula>
    </cfRule>
  </conditionalFormatting>
  <conditionalFormatting sqref="J9:K9">
    <cfRule type="expression" priority="110" dxfId="1" stopIfTrue="1">
      <formula>IF(OR($L$6="en juego",$L$6="hoy!"),1,0)</formula>
    </cfRule>
  </conditionalFormatting>
  <conditionalFormatting sqref="J9:K9">
    <cfRule type="expression" priority="109" dxfId="1" stopIfTrue="1">
      <formula>IF(OR($L$6="en juego",$L$6="hoy!"),1,0)</formula>
    </cfRule>
  </conditionalFormatting>
  <conditionalFormatting sqref="J10:K11">
    <cfRule type="expression" priority="108" dxfId="1" stopIfTrue="1">
      <formula>IF(OR($L$8="en juego",$L$8="hoy!"),1,0)</formula>
    </cfRule>
  </conditionalFormatting>
  <conditionalFormatting sqref="J10:K11">
    <cfRule type="expression" priority="107" dxfId="1" stopIfTrue="1">
      <formula>IF(OR($L$8="en juego",$L$8="hoy!"),1,0)</formula>
    </cfRule>
  </conditionalFormatting>
  <conditionalFormatting sqref="J7:K7">
    <cfRule type="expression" priority="106" dxfId="1" stopIfTrue="1">
      <formula>IF(OR($L$7="en juego",$L$7="hoy!"),1,0)</formula>
    </cfRule>
  </conditionalFormatting>
  <conditionalFormatting sqref="H6:K6 H7:I7">
    <cfRule type="expression" priority="105" dxfId="1" stopIfTrue="1">
      <formula>IF(OR($L$6="en juego",$L$6="hoy!"),1,0)</formula>
    </cfRule>
  </conditionalFormatting>
  <conditionalFormatting sqref="H8:K8 H9:I9">
    <cfRule type="expression" priority="104" dxfId="1" stopIfTrue="1">
      <formula>IF(OR($L$8="en juego",$L$8="hoy!"),1,0)</formula>
    </cfRule>
  </conditionalFormatting>
  <conditionalFormatting sqref="J9:K9">
    <cfRule type="expression" priority="103" dxfId="1" stopIfTrue="1">
      <formula>IF(OR($L$9="en juego",$L$9="hoy!"),1,0)</formula>
    </cfRule>
  </conditionalFormatting>
  <conditionalFormatting sqref="H10:K10 H11:I11">
    <cfRule type="expression" priority="102" dxfId="1" stopIfTrue="1">
      <formula>IF(OR($L$10="en juego",$L$10="hoy!"),1,0)</formula>
    </cfRule>
  </conditionalFormatting>
  <conditionalFormatting sqref="J11:K11">
    <cfRule type="expression" priority="101" dxfId="1" stopIfTrue="1">
      <formula>IF(OR($L$11="en juego",$L$11="hoy!"),1,0)</formula>
    </cfRule>
  </conditionalFormatting>
  <conditionalFormatting sqref="J10:K10">
    <cfRule type="expression" priority="100" dxfId="1" stopIfTrue="1">
      <formula>IF(OR($L$8="en juego",$L$8="hoy!"),1,0)</formula>
    </cfRule>
  </conditionalFormatting>
  <conditionalFormatting sqref="J11:K11">
    <cfRule type="expression" priority="99" dxfId="1" stopIfTrue="1">
      <formula>IF(OR($L$10="en juego",$L$10="hoy!"),1,0)</formula>
    </cfRule>
  </conditionalFormatting>
  <conditionalFormatting sqref="J11:K11">
    <cfRule type="expression" priority="98" dxfId="1" stopIfTrue="1">
      <formula>IF(OR($L$8="en juego",$L$8="hoy!"),1,0)</formula>
    </cfRule>
  </conditionalFormatting>
  <conditionalFormatting sqref="J7:K7">
    <cfRule type="expression" priority="97" dxfId="1" stopIfTrue="1">
      <formula>IF(OR($L$7="en juego",$L$7="hoy!"),1,0)</formula>
    </cfRule>
  </conditionalFormatting>
  <conditionalFormatting sqref="H6:K6 H7:I7">
    <cfRule type="expression" priority="96" dxfId="1" stopIfTrue="1">
      <formula>IF(OR($L$6="en juego",$L$6="hoy!"),1,0)</formula>
    </cfRule>
  </conditionalFormatting>
  <conditionalFormatting sqref="H8:K8">
    <cfRule type="expression" priority="95" dxfId="1" stopIfTrue="1">
      <formula>IF(OR($L$8="en juego",$L$8="hoy!"),1,0)</formula>
    </cfRule>
  </conditionalFormatting>
  <conditionalFormatting sqref="H9:K9">
    <cfRule type="expression" priority="94" dxfId="1" stopIfTrue="1">
      <formula>IF(OR($L$9="en juego",$L$9="hoy!"),1,0)</formula>
    </cfRule>
  </conditionalFormatting>
  <conditionalFormatting sqref="H10:K11">
    <cfRule type="expression" priority="93" dxfId="1" stopIfTrue="1">
      <formula>IF(OR($L$10="en juego",$L$10="hoy!"),1,0)</formula>
    </cfRule>
  </conditionalFormatting>
  <conditionalFormatting sqref="J8:K8">
    <cfRule type="expression" priority="92" dxfId="1" stopIfTrue="1">
      <formula>IF(OR($L$7="en juego",$L$7="hoy!"),1,0)</formula>
    </cfRule>
  </conditionalFormatting>
  <conditionalFormatting sqref="H8:I9">
    <cfRule type="expression" priority="91" dxfId="1" stopIfTrue="1">
      <formula>IF(OR($L$6="en juego",$L$6="hoy!"),1,0)</formula>
    </cfRule>
  </conditionalFormatting>
  <conditionalFormatting sqref="H10:I10">
    <cfRule type="expression" priority="90" dxfId="1" stopIfTrue="1">
      <formula>IF(OR($L$8="en juego",$L$8="hoy!"),1,0)</formula>
    </cfRule>
  </conditionalFormatting>
  <conditionalFormatting sqref="H11:I11">
    <cfRule type="expression" priority="89" dxfId="1" stopIfTrue="1">
      <formula>IF(OR($L$9="en juego",$L$9="hoy!"),1,0)</formula>
    </cfRule>
  </conditionalFormatting>
  <conditionalFormatting sqref="H10:I11">
    <cfRule type="expression" priority="88" dxfId="1" stopIfTrue="1">
      <formula>IF(OR($L$6="en juego",$L$6="hoy!"),1,0)</formula>
    </cfRule>
  </conditionalFormatting>
  <conditionalFormatting sqref="J10:K10">
    <cfRule type="expression" priority="87" dxfId="1" stopIfTrue="1">
      <formula>IF(OR($L$7="en juego",$L$7="hoy!"),1,0)</formula>
    </cfRule>
  </conditionalFormatting>
  <conditionalFormatting sqref="J9:K9">
    <cfRule type="expression" priority="86" dxfId="1" stopIfTrue="1">
      <formula>IF(OR($L$6="en juego",$L$6="hoy!"),1,0)</formula>
    </cfRule>
  </conditionalFormatting>
  <conditionalFormatting sqref="J11:K11">
    <cfRule type="expression" priority="85" dxfId="1" stopIfTrue="1">
      <formula>IF(OR($L$8="en juego",$L$8="hoy!"),1,0)</formula>
    </cfRule>
  </conditionalFormatting>
  <conditionalFormatting sqref="J11:K11">
    <cfRule type="expression" priority="84" dxfId="1" stopIfTrue="1">
      <formula>IF(OR($L$7="en juego",$L$7="hoy!"),1,0)</formula>
    </cfRule>
  </conditionalFormatting>
  <conditionalFormatting sqref="H7:I7">
    <cfRule type="expression" priority="83" dxfId="1" stopIfTrue="1">
      <formula>IF(OR($L$6="en juego",$L$6="hoy!"),1,0)</formula>
    </cfRule>
  </conditionalFormatting>
  <conditionalFormatting sqref="H9:I9">
    <cfRule type="expression" priority="82" dxfId="1" stopIfTrue="1">
      <formula>IF(OR($L$7="en juego",$L$7="hoy!"),1,0)</formula>
    </cfRule>
  </conditionalFormatting>
  <conditionalFormatting sqref="H8:I8">
    <cfRule type="expression" priority="81" dxfId="1" stopIfTrue="1">
      <formula>IF(OR($L$6="en juego",$L$6="hoy!"),1,0)</formula>
    </cfRule>
  </conditionalFormatting>
  <conditionalFormatting sqref="H8:I9">
    <cfRule type="expression" priority="80" dxfId="1" stopIfTrue="1">
      <formula>IF(OR($L$6="en juego",$L$6="hoy!"),1,0)</formula>
    </cfRule>
  </conditionalFormatting>
  <conditionalFormatting sqref="H8:I9">
    <cfRule type="expression" priority="79" dxfId="1" stopIfTrue="1">
      <formula>IF(OR($L$6="en juego",$L$6="hoy!"),1,0)</formula>
    </cfRule>
  </conditionalFormatting>
  <conditionalFormatting sqref="H9:I9">
    <cfRule type="expression" priority="78" dxfId="1" stopIfTrue="1">
      <formula>IF(OR($L$6="en juego",$L$6="hoy!"),1,0)</formula>
    </cfRule>
  </conditionalFormatting>
  <conditionalFormatting sqref="H10:I11">
    <cfRule type="expression" priority="77" dxfId="1" stopIfTrue="1">
      <formula>IF(OR($L$8="en juego",$L$8="hoy!"),1,0)</formula>
    </cfRule>
  </conditionalFormatting>
  <conditionalFormatting sqref="H10:I11">
    <cfRule type="expression" priority="76" dxfId="1" stopIfTrue="1">
      <formula>IF(OR($L$8="en juego",$L$8="hoy!"),1,0)</formula>
    </cfRule>
  </conditionalFormatting>
  <conditionalFormatting sqref="H10:I10">
    <cfRule type="expression" priority="75" dxfId="1" stopIfTrue="1">
      <formula>IF(OR($L$8="en juego",$L$8="hoy!"),1,0)</formula>
    </cfRule>
  </conditionalFormatting>
  <conditionalFormatting sqref="H11:I11">
    <cfRule type="expression" priority="74" dxfId="1" stopIfTrue="1">
      <formula>IF(OR($L$9="en juego",$L$9="hoy!"),1,0)</formula>
    </cfRule>
  </conditionalFormatting>
  <conditionalFormatting sqref="H10:I11">
    <cfRule type="expression" priority="73" dxfId="1" stopIfTrue="1">
      <formula>IF(OR($L$6="en juego",$L$6="hoy!"),1,0)</formula>
    </cfRule>
  </conditionalFormatting>
  <conditionalFormatting sqref="H11:I11">
    <cfRule type="expression" priority="72" dxfId="1" stopIfTrue="1">
      <formula>IF(OR($L$7="en juego",$L$7="hoy!"),1,0)</formula>
    </cfRule>
  </conditionalFormatting>
  <conditionalFormatting sqref="H10:I10">
    <cfRule type="expression" priority="71" dxfId="1" stopIfTrue="1">
      <formula>IF(OR($L$6="en juego",$L$6="hoy!"),1,0)</formula>
    </cfRule>
  </conditionalFormatting>
  <conditionalFormatting sqref="H10:I11">
    <cfRule type="expression" priority="70" dxfId="1" stopIfTrue="1">
      <formula>IF(OR($L$6="en juego",$L$6="hoy!"),1,0)</formula>
    </cfRule>
  </conditionalFormatting>
  <conditionalFormatting sqref="H10:I11">
    <cfRule type="expression" priority="69" dxfId="1" stopIfTrue="1">
      <formula>IF(OR($L$6="en juego",$L$6="hoy!"),1,0)</formula>
    </cfRule>
  </conditionalFormatting>
  <conditionalFormatting sqref="H11:I11">
    <cfRule type="expression" priority="68" dxfId="1" stopIfTrue="1">
      <formula>IF(OR($L$6="en juego",$L$6="hoy!"),1,0)</formula>
    </cfRule>
  </conditionalFormatting>
  <conditionalFormatting sqref="G7 J7:K7">
    <cfRule type="expression" priority="67" dxfId="1" stopIfTrue="1">
      <formula>IF(OR($L$7="en juego",$L$7="hoy!"),1,0)</formula>
    </cfRule>
  </conditionalFormatting>
  <conditionalFormatting sqref="G6:K6 H7:I7 G7:G11">
    <cfRule type="expression" priority="66" dxfId="1" stopIfTrue="1">
      <formula>IF(OR($L$6="en juego",$L$6="hoy!"),1,0)</formula>
    </cfRule>
  </conditionalFormatting>
  <conditionalFormatting sqref="G8:K8 H9:I9">
    <cfRule type="expression" priority="65" dxfId="1" stopIfTrue="1">
      <formula>IF(OR($L$8="en juego",$L$8="hoy!"),1,0)</formula>
    </cfRule>
  </conditionalFormatting>
  <conditionalFormatting sqref="G9 J9:K9">
    <cfRule type="expression" priority="64" dxfId="1" stopIfTrue="1">
      <formula>IF(OR($L$9="en juego",$L$9="hoy!"),1,0)</formula>
    </cfRule>
  </conditionalFormatting>
  <conditionalFormatting sqref="G10:K10 H11:I11">
    <cfRule type="expression" priority="63" dxfId="1" stopIfTrue="1">
      <formula>IF(OR($L$10="en juego",$L$10="hoy!"),1,0)</formula>
    </cfRule>
  </conditionalFormatting>
  <conditionalFormatting sqref="G11 J11:K11">
    <cfRule type="expression" priority="62" dxfId="1" stopIfTrue="1">
      <formula>IF(OR($L$11="en juego",$L$11="hoy!"),1,0)</formula>
    </cfRule>
  </conditionalFormatting>
  <conditionalFormatting sqref="J10:K10">
    <cfRule type="expression" priority="61" dxfId="1" stopIfTrue="1">
      <formula>IF(OR($L$8="en juego",$L$8="hoy!"),1,0)</formula>
    </cfRule>
  </conditionalFormatting>
  <conditionalFormatting sqref="J11:K11">
    <cfRule type="expression" priority="60" dxfId="1" stopIfTrue="1">
      <formula>IF(OR($L$10="en juego",$L$10="hoy!"),1,0)</formula>
    </cfRule>
  </conditionalFormatting>
  <conditionalFormatting sqref="J11:K11">
    <cfRule type="expression" priority="59" dxfId="1" stopIfTrue="1">
      <formula>IF(OR($L$8="en juego",$L$8="hoy!"),1,0)</formula>
    </cfRule>
  </conditionalFormatting>
  <conditionalFormatting sqref="G6:G11">
    <cfRule type="expression" priority="58" dxfId="1" stopIfTrue="1">
      <formula>IF(OR($L$6="en juego",$L$6="hoy!"),1,0)</formula>
    </cfRule>
  </conditionalFormatting>
  <conditionalFormatting sqref="G6:G11">
    <cfRule type="expression" priority="57" dxfId="1" stopIfTrue="1">
      <formula>IF(OR($L$8="en juego",$L$8="hoy!"),1,0)</formula>
    </cfRule>
  </conditionalFormatting>
  <conditionalFormatting sqref="G9">
    <cfRule type="expression" priority="56" dxfId="1" stopIfTrue="1">
      <formula>IF(OR($L$6="en juego",$L$6="hoy!"),1,0)</formula>
    </cfRule>
  </conditionalFormatting>
  <conditionalFormatting sqref="G9">
    <cfRule type="expression" priority="55" dxfId="1" stopIfTrue="1">
      <formula>IF(OR($L$6="en juego",$L$6="hoy!"),1,0)</formula>
    </cfRule>
  </conditionalFormatting>
  <conditionalFormatting sqref="G9">
    <cfRule type="expression" priority="54" dxfId="1" stopIfTrue="1">
      <formula>IF(OR($L$8="en juego",$L$8="hoy!"),1,0)</formula>
    </cfRule>
  </conditionalFormatting>
  <conditionalFormatting sqref="J7:K7">
    <cfRule type="expression" priority="53" dxfId="1" stopIfTrue="1">
      <formula>IF(OR($L$7="en juego",$L$7="hoy!"),1,0)</formula>
    </cfRule>
  </conditionalFormatting>
  <conditionalFormatting sqref="H6:K6 H7:I7">
    <cfRule type="expression" priority="52" dxfId="1" stopIfTrue="1">
      <formula>IF(OR($L$6="en juego",$L$6="hoy!"),1,0)</formula>
    </cfRule>
  </conditionalFormatting>
  <conditionalFormatting sqref="H8:K8">
    <cfRule type="expression" priority="51" dxfId="1" stopIfTrue="1">
      <formula>IF(OR($L$8="en juego",$L$8="hoy!"),1,0)</formula>
    </cfRule>
  </conditionalFormatting>
  <conditionalFormatting sqref="H9:K9">
    <cfRule type="expression" priority="50" dxfId="1" stopIfTrue="1">
      <formula>IF(OR($L$9="en juego",$L$9="hoy!"),1,0)</formula>
    </cfRule>
  </conditionalFormatting>
  <conditionalFormatting sqref="H10:K11">
    <cfRule type="expression" priority="49" dxfId="1" stopIfTrue="1">
      <formula>IF(OR($L$10="en juego",$L$10="hoy!"),1,0)</formula>
    </cfRule>
  </conditionalFormatting>
  <conditionalFormatting sqref="J8:K8">
    <cfRule type="expression" priority="48" dxfId="1" stopIfTrue="1">
      <formula>IF(OR($L$7="en juego",$L$7="hoy!"),1,0)</formula>
    </cfRule>
  </conditionalFormatting>
  <conditionalFormatting sqref="H8:I9">
    <cfRule type="expression" priority="47" dxfId="1" stopIfTrue="1">
      <formula>IF(OR($L$6="en juego",$L$6="hoy!"),1,0)</formula>
    </cfRule>
  </conditionalFormatting>
  <conditionalFormatting sqref="H10:I10">
    <cfRule type="expression" priority="46" dxfId="1" stopIfTrue="1">
      <formula>IF(OR($L$8="en juego",$L$8="hoy!"),1,0)</formula>
    </cfRule>
  </conditionalFormatting>
  <conditionalFormatting sqref="H11:I11">
    <cfRule type="expression" priority="45" dxfId="1" stopIfTrue="1">
      <formula>IF(OR($L$9="en juego",$L$9="hoy!"),1,0)</formula>
    </cfRule>
  </conditionalFormatting>
  <conditionalFormatting sqref="H10:I11">
    <cfRule type="expression" priority="44" dxfId="1" stopIfTrue="1">
      <formula>IF(OR($L$6="en juego",$L$6="hoy!"),1,0)</formula>
    </cfRule>
  </conditionalFormatting>
  <conditionalFormatting sqref="J10:K10">
    <cfRule type="expression" priority="43" dxfId="1" stopIfTrue="1">
      <formula>IF(OR($L$7="en juego",$L$7="hoy!"),1,0)</formula>
    </cfRule>
  </conditionalFormatting>
  <conditionalFormatting sqref="J9:K9">
    <cfRule type="expression" priority="42" dxfId="1" stopIfTrue="1">
      <formula>IF(OR($L$6="en juego",$L$6="hoy!"),1,0)</formula>
    </cfRule>
  </conditionalFormatting>
  <conditionalFormatting sqref="J11:K11">
    <cfRule type="expression" priority="41" dxfId="1" stopIfTrue="1">
      <formula>IF(OR($L$8="en juego",$L$8="hoy!"),1,0)</formula>
    </cfRule>
  </conditionalFormatting>
  <conditionalFormatting sqref="J11:K11">
    <cfRule type="expression" priority="40" dxfId="1" stopIfTrue="1">
      <formula>IF(OR($L$7="en juego",$L$7="hoy!"),1,0)</formula>
    </cfRule>
  </conditionalFormatting>
  <conditionalFormatting sqref="H8:I9">
    <cfRule type="expression" priority="39" dxfId="1" stopIfTrue="1">
      <formula>IF(OR($L$6="en juego",$L$6="hoy!"),1,0)</formula>
    </cfRule>
  </conditionalFormatting>
  <conditionalFormatting sqref="H8:I9">
    <cfRule type="expression" priority="38" dxfId="1" stopIfTrue="1">
      <formula>IF(OR($L$6="en juego",$L$6="hoy!"),1,0)</formula>
    </cfRule>
  </conditionalFormatting>
  <conditionalFormatting sqref="H10:I11">
    <cfRule type="expression" priority="37" dxfId="1" stopIfTrue="1">
      <formula>IF(OR($L$8="en juego",$L$8="hoy!"),1,0)</formula>
    </cfRule>
  </conditionalFormatting>
  <conditionalFormatting sqref="H10:I10">
    <cfRule type="expression" priority="36" dxfId="1" stopIfTrue="1">
      <formula>IF(OR($L$8="en juego",$L$8="hoy!"),1,0)</formula>
    </cfRule>
  </conditionalFormatting>
  <conditionalFormatting sqref="H11:I11">
    <cfRule type="expression" priority="35" dxfId="1" stopIfTrue="1">
      <formula>IF(OR($L$9="en juego",$L$9="hoy!"),1,0)</formula>
    </cfRule>
  </conditionalFormatting>
  <conditionalFormatting sqref="H10:I11">
    <cfRule type="expression" priority="34" dxfId="1" stopIfTrue="1">
      <formula>IF(OR($L$6="en juego",$L$6="hoy!"),1,0)</formula>
    </cfRule>
  </conditionalFormatting>
  <conditionalFormatting sqref="H10:I11">
    <cfRule type="expression" priority="33" dxfId="1" stopIfTrue="1">
      <formula>IF(OR($L$6="en juego",$L$6="hoy!"),1,0)</formula>
    </cfRule>
  </conditionalFormatting>
  <conditionalFormatting sqref="H10:I11">
    <cfRule type="expression" priority="32" dxfId="1" stopIfTrue="1">
      <formula>IF(OR($L$6="en juego",$L$6="hoy!"),1,0)</formula>
    </cfRule>
  </conditionalFormatting>
  <conditionalFormatting sqref="G7 J7:K7">
    <cfRule type="expression" priority="31" dxfId="1" stopIfTrue="1">
      <formula>IF(OR($L$7="en juego",$L$7="hoy!"),1,0)</formula>
    </cfRule>
  </conditionalFormatting>
  <conditionalFormatting sqref="G6:K6 G7:G11 H7:I7">
    <cfRule type="expression" priority="30" dxfId="1" stopIfTrue="1">
      <formula>IF(OR($L$6="en juego",$L$6="hoy!"),1,0)</formula>
    </cfRule>
  </conditionalFormatting>
  <conditionalFormatting sqref="G8:K8">
    <cfRule type="expression" priority="29" dxfId="1" stopIfTrue="1">
      <formula>IF(OR($L$8="en juego",$L$8="hoy!"),1,0)</formula>
    </cfRule>
  </conditionalFormatting>
  <conditionalFormatting sqref="G9:K9">
    <cfRule type="expression" priority="28" dxfId="1" stopIfTrue="1">
      <formula>IF(OR($L$9="en juego",$L$9="hoy!"),1,0)</formula>
    </cfRule>
  </conditionalFormatting>
  <conditionalFormatting sqref="G10:K10 H11:K11">
    <cfRule type="expression" priority="27" dxfId="1" stopIfTrue="1">
      <formula>IF(OR($L$10="en juego",$L$10="hoy!"),1,0)</formula>
    </cfRule>
  </conditionalFormatting>
  <conditionalFormatting sqref="G11">
    <cfRule type="expression" priority="26" dxfId="1" stopIfTrue="1">
      <formula>IF(OR($L$11="en juego",$L$11="hoy!"),1,0)</formula>
    </cfRule>
  </conditionalFormatting>
  <conditionalFormatting sqref="J8:K8">
    <cfRule type="expression" priority="25" dxfId="1" stopIfTrue="1">
      <formula>IF(OR($L$7="en juego",$L$7="hoy!"),1,0)</formula>
    </cfRule>
  </conditionalFormatting>
  <conditionalFormatting sqref="G6:G11">
    <cfRule type="expression" priority="24" dxfId="1" stopIfTrue="1">
      <formula>IF(OR($L$8="en juego",$L$8="hoy!"),1,0)</formula>
    </cfRule>
  </conditionalFormatting>
  <conditionalFormatting sqref="H8:I9">
    <cfRule type="expression" priority="23" dxfId="1" stopIfTrue="1">
      <formula>IF(OR($L$6="en juego",$L$6="hoy!"),1,0)</formula>
    </cfRule>
  </conditionalFormatting>
  <conditionalFormatting sqref="H10:I10">
    <cfRule type="expression" priority="22" dxfId="1" stopIfTrue="1">
      <formula>IF(OR($L$8="en juego",$L$8="hoy!"),1,0)</formula>
    </cfRule>
  </conditionalFormatting>
  <conditionalFormatting sqref="H11:I11">
    <cfRule type="expression" priority="21" dxfId="1" stopIfTrue="1">
      <formula>IF(OR($L$9="en juego",$L$9="hoy!"),1,0)</formula>
    </cfRule>
  </conditionalFormatting>
  <conditionalFormatting sqref="H10:I11">
    <cfRule type="expression" priority="20" dxfId="1" stopIfTrue="1">
      <formula>IF(OR($L$6="en juego",$L$6="hoy!"),1,0)</formula>
    </cfRule>
  </conditionalFormatting>
  <conditionalFormatting sqref="J10:K10">
    <cfRule type="expression" priority="19" dxfId="1" stopIfTrue="1">
      <formula>IF(OR($L$7="en juego",$L$7="hoy!"),1,0)</formula>
    </cfRule>
  </conditionalFormatting>
  <conditionalFormatting sqref="J9:K9">
    <cfRule type="expression" priority="18" dxfId="1" stopIfTrue="1">
      <formula>IF(OR($L$6="en juego",$L$6="hoy!"),1,0)</formula>
    </cfRule>
  </conditionalFormatting>
  <conditionalFormatting sqref="J11:K11">
    <cfRule type="expression" priority="17" dxfId="1" stopIfTrue="1">
      <formula>IF(OR($L$8="en juego",$L$8="hoy!"),1,0)</formula>
    </cfRule>
  </conditionalFormatting>
  <conditionalFormatting sqref="J11:K11">
    <cfRule type="expression" priority="16" dxfId="1" stopIfTrue="1">
      <formula>IF(OR($L$7="en juego",$L$7="hoy!"),1,0)</formula>
    </cfRule>
  </conditionalFormatting>
  <conditionalFormatting sqref="H8:I9">
    <cfRule type="expression" priority="15" dxfId="1" stopIfTrue="1">
      <formula>IF(OR($L$6="en juego",$L$6="hoy!"),1,0)</formula>
    </cfRule>
  </conditionalFormatting>
  <conditionalFormatting sqref="H10:I10">
    <cfRule type="expression" priority="14" dxfId="1" stopIfTrue="1">
      <formula>IF(OR($L$8="en juego",$L$8="hoy!"),1,0)</formula>
    </cfRule>
  </conditionalFormatting>
  <conditionalFormatting sqref="H11:I11">
    <cfRule type="expression" priority="13" dxfId="1" stopIfTrue="1">
      <formula>IF(OR($L$9="en juego",$L$9="hoy!"),1,0)</formula>
    </cfRule>
  </conditionalFormatting>
  <conditionalFormatting sqref="H10:I11">
    <cfRule type="expression" priority="12" dxfId="1" stopIfTrue="1">
      <formula>IF(OR($L$6="en juego",$L$6="hoy!"),1,0)</formula>
    </cfRule>
  </conditionalFormatting>
  <conditionalFormatting sqref="H10:I11">
    <cfRule type="expression" priority="11" dxfId="1" stopIfTrue="1">
      <formula>IF(OR($L$6="en juego",$L$6="hoy!"),1,0)</formula>
    </cfRule>
  </conditionalFormatting>
  <conditionalFormatting sqref="G9">
    <cfRule type="expression" priority="10" dxfId="1" stopIfTrue="1">
      <formula>IF(OR($L$7="en juego",$L$7="hoy!"),1,0)</formula>
    </cfRule>
  </conditionalFormatting>
  <conditionalFormatting sqref="G10">
    <cfRule type="expression" priority="9" dxfId="1" stopIfTrue="1">
      <formula>IF(OR($L$8="en juego",$L$8="hoy!"),1,0)</formula>
    </cfRule>
  </conditionalFormatting>
  <conditionalFormatting sqref="G11">
    <cfRule type="expression" priority="8" dxfId="1" stopIfTrue="1">
      <formula>IF(OR($L$9="en juego",$L$9="hoy!"),1,0)</formula>
    </cfRule>
  </conditionalFormatting>
  <conditionalFormatting sqref="G11">
    <cfRule type="expression" priority="7" dxfId="1" stopIfTrue="1">
      <formula>IF(OR($L$7="en juego",$L$7="hoy!"),1,0)</formula>
    </cfRule>
  </conditionalFormatting>
  <conditionalFormatting sqref="H8:I9">
    <cfRule type="expression" priority="6" dxfId="1" stopIfTrue="1">
      <formula>IF(OR($L$6="en juego",$L$6="hoy!"),1,0)</formula>
    </cfRule>
  </conditionalFormatting>
  <conditionalFormatting sqref="H10:I10">
    <cfRule type="expression" priority="5" dxfId="1" stopIfTrue="1">
      <formula>IF(OR($L$8="en juego",$L$8="hoy!"),1,0)</formula>
    </cfRule>
  </conditionalFormatting>
  <conditionalFormatting sqref="H11:I11">
    <cfRule type="expression" priority="4" dxfId="1" stopIfTrue="1">
      <formula>IF(OR($L$9="en juego",$L$9="hoy!"),1,0)</formula>
    </cfRule>
  </conditionalFormatting>
  <conditionalFormatting sqref="H10:I11">
    <cfRule type="expression" priority="3" dxfId="1" stopIfTrue="1">
      <formula>IF(OR($L$6="en juego",$L$6="hoy!"),1,0)</formula>
    </cfRule>
  </conditionalFormatting>
  <conditionalFormatting sqref="H10:I11">
    <cfRule type="expression" priority="2" dxfId="1" stopIfTrue="1">
      <formula>IF(OR($L$6="en juego",$L$6="hoy!"),1,0)</formula>
    </cfRule>
  </conditionalFormatting>
  <conditionalFormatting sqref="H10:I11">
    <cfRule type="expression" priority="1" dxfId="1" stopIfTrue="1">
      <formula>IF(OR($L$6="en juego",$L$6="hoy!"),1,0)</formula>
    </cfRule>
  </conditionalFormatting>
  <dataValidations count="1">
    <dataValidation type="whole" allowBlank="1" showErrorMessage="1" errorTitle="Dato no válido" error="Ingrese sólo un número entero&#10;entre 0 y 99." sqref="C6:C11 E6:E11">
      <formula1>0</formula1>
      <formula2>99</formula2>
    </dataValidation>
  </dataValidations>
  <hyperlinks>
    <hyperlink ref="Q28:R28" location="Menu!A1" display="Menu Principal"/>
  </hyperlinks>
  <printOptions/>
  <pageMargins left="0.7480314960629921" right="0.7480314960629921" top="0.984251968503937" bottom="0.984251968503937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576"/>
  <sheetViews>
    <sheetView showGridLines="0" showRowColHeaders="0" showOutlineSymbols="0" zoomScalePageLayoutView="0" workbookViewId="0" topLeftCell="A1">
      <pane ySplit="5" topLeftCell="A9" activePane="bottomLeft" state="frozen"/>
      <selection pane="topLeft" activeCell="K25" sqref="K25"/>
      <selection pane="bottomLeft" activeCell="T18" sqref="T18"/>
    </sheetView>
  </sheetViews>
  <sheetFormatPr defaultColWidth="11.421875" defaultRowHeight="12.75"/>
  <cols>
    <col min="1" max="1" width="2.140625" style="24" customWidth="1"/>
    <col min="2" max="2" width="9.421875" style="24" customWidth="1"/>
    <col min="3" max="3" width="10.28125" style="24" customWidth="1"/>
    <col min="4" max="4" width="6.7109375" style="24" customWidth="1"/>
    <col min="5" max="5" width="23.421875" style="24" customWidth="1"/>
    <col min="6" max="6" width="3.7109375" style="24" customWidth="1"/>
    <col min="7" max="7" width="2.00390625" style="24" customWidth="1"/>
    <col min="8" max="8" width="6.421875" style="24" customWidth="1"/>
    <col min="9" max="9" width="11.7109375" style="24" customWidth="1"/>
    <col min="10" max="10" width="22.140625" style="24" customWidth="1"/>
    <col min="11" max="11" width="3.7109375" style="24" customWidth="1"/>
    <col min="12" max="12" width="7.7109375" style="24" bestFit="1" customWidth="1"/>
    <col min="13" max="13" width="7.57421875" style="24" bestFit="1" customWidth="1"/>
    <col min="14" max="14" width="1.7109375" style="24" customWidth="1"/>
    <col min="15" max="15" width="2.421875" style="24" customWidth="1"/>
    <col min="16" max="16" width="2.421875" style="24" hidden="1" customWidth="1"/>
    <col min="17" max="17" width="2.00390625" style="24" hidden="1" customWidth="1"/>
    <col min="18" max="18" width="0.71875" style="24" customWidth="1"/>
    <col min="19" max="16384" width="11.421875" style="24" customWidth="1"/>
  </cols>
  <sheetData>
    <row r="1" spans="1:39" s="41" customFormat="1" ht="24.75" customHeight="1">
      <c r="A1" s="296" t="s">
        <v>62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51"/>
      <c r="Q1" s="51"/>
      <c r="R1" s="114"/>
      <c r="S1" s="151"/>
      <c r="T1" s="152"/>
      <c r="U1" s="152"/>
      <c r="V1" s="117"/>
      <c r="W1" s="117"/>
      <c r="X1" s="117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</row>
    <row r="2" spans="1:39" s="41" customFormat="1" ht="24.75" customHeight="1">
      <c r="A2" s="296"/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51"/>
      <c r="Q2" s="51"/>
      <c r="R2" s="114"/>
      <c r="S2" s="151"/>
      <c r="T2" s="152"/>
      <c r="U2" s="152"/>
      <c r="V2" s="117"/>
      <c r="W2" s="117"/>
      <c r="X2" s="117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</row>
    <row r="3" spans="1:24" ht="15" customHeight="1">
      <c r="A3" s="117"/>
      <c r="B3" s="117"/>
      <c r="C3" s="117"/>
      <c r="D3" s="117"/>
      <c r="E3" s="154"/>
      <c r="F3" s="155"/>
      <c r="G3" s="117"/>
      <c r="H3" s="117"/>
      <c r="I3" s="117"/>
      <c r="J3" s="117"/>
      <c r="K3" s="117"/>
      <c r="L3" s="156"/>
      <c r="M3" s="157"/>
      <c r="N3" s="158"/>
      <c r="O3" s="158"/>
      <c r="P3" s="158"/>
      <c r="Q3" s="158"/>
      <c r="R3" s="158"/>
      <c r="S3" s="117"/>
      <c r="T3" s="117"/>
      <c r="U3" s="39"/>
      <c r="V3" s="39"/>
      <c r="W3" s="39"/>
      <c r="X3" s="39"/>
    </row>
    <row r="4" spans="1:24" ht="12.75" customHeight="1">
      <c r="A4" s="117"/>
      <c r="B4" s="117"/>
      <c r="C4" s="117"/>
      <c r="D4" s="117"/>
      <c r="E4" s="159"/>
      <c r="F4" s="160"/>
      <c r="G4" s="117"/>
      <c r="H4" s="117"/>
      <c r="I4" s="117"/>
      <c r="J4" s="117"/>
      <c r="K4" s="117"/>
      <c r="L4" s="161">
        <f ca="1">TODAY()</f>
        <v>42412</v>
      </c>
      <c r="M4" s="162">
        <f ca="1">NOW()</f>
        <v>42412.64343761574</v>
      </c>
      <c r="N4" s="158"/>
      <c r="O4" s="243"/>
      <c r="P4" s="158"/>
      <c r="Q4" s="158"/>
      <c r="R4" s="158"/>
      <c r="S4" s="117"/>
      <c r="T4" s="117"/>
      <c r="U4" s="39"/>
      <c r="V4" s="39"/>
      <c r="W4" s="39"/>
      <c r="X4" s="39"/>
    </row>
    <row r="5" spans="1:38" ht="12" customHeight="1">
      <c r="A5" s="154"/>
      <c r="B5" s="295" t="s">
        <v>63</v>
      </c>
      <c r="C5" s="295"/>
      <c r="D5" s="295"/>
      <c r="E5" s="295" t="s">
        <v>85</v>
      </c>
      <c r="F5" s="295"/>
      <c r="G5" s="295"/>
      <c r="H5" s="295"/>
      <c r="I5" s="93"/>
      <c r="J5" s="94" t="s">
        <v>51</v>
      </c>
      <c r="K5" s="154"/>
      <c r="L5" s="166"/>
      <c r="M5" s="154"/>
      <c r="N5" s="154"/>
      <c r="O5" s="154"/>
      <c r="P5" s="154"/>
      <c r="Q5" s="154"/>
      <c r="R5" s="154"/>
      <c r="S5" s="154"/>
      <c r="T5" s="154"/>
      <c r="U5" s="40"/>
      <c r="V5" s="40"/>
      <c r="W5" s="40"/>
      <c r="X5" s="4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</row>
    <row r="6" spans="1:26" ht="9.75" customHeight="1">
      <c r="A6" s="249"/>
      <c r="B6" s="250"/>
      <c r="C6" s="250"/>
      <c r="D6" s="250"/>
      <c r="E6" s="250"/>
      <c r="F6" s="250"/>
      <c r="G6" s="250"/>
      <c r="H6" s="250"/>
      <c r="I6" s="250"/>
      <c r="J6" s="250"/>
      <c r="K6" s="154"/>
      <c r="L6" s="154"/>
      <c r="M6" s="154"/>
      <c r="N6" s="154"/>
      <c r="O6" s="154"/>
      <c r="P6" s="154" t="s">
        <v>32</v>
      </c>
      <c r="Q6" s="154">
        <f>SUM('- A -'!$H$17:$H$20)</f>
        <v>12</v>
      </c>
      <c r="R6" s="154"/>
      <c r="S6" s="117"/>
      <c r="T6" s="117"/>
      <c r="U6" s="39"/>
      <c r="V6" s="39"/>
      <c r="W6" s="39"/>
      <c r="X6" s="39"/>
      <c r="Z6" s="70"/>
    </row>
    <row r="7" spans="1:24" ht="10.5" customHeight="1">
      <c r="A7" s="164"/>
      <c r="B7" s="96"/>
      <c r="C7" s="96"/>
      <c r="D7" s="96"/>
      <c r="E7" s="254" t="str">
        <f>IF(AND('- A -'!H17=0,'- A -'!G17&lt;&gt;""),"1ero Grupo A",'- A -'!G17)</f>
        <v>Luis Martín</v>
      </c>
      <c r="F7" s="248">
        <v>3</v>
      </c>
      <c r="G7" s="97"/>
      <c r="H7" s="98"/>
      <c r="I7" s="96"/>
      <c r="J7" s="96"/>
      <c r="K7" s="78"/>
      <c r="L7" s="78"/>
      <c r="M7" s="78"/>
      <c r="N7" s="78"/>
      <c r="O7" s="117"/>
      <c r="P7" s="117" t="s">
        <v>33</v>
      </c>
      <c r="Q7" s="117">
        <f>SUM('- B -'!$H$17:$H$20)</f>
        <v>12</v>
      </c>
      <c r="R7" s="117"/>
      <c r="S7" s="117"/>
      <c r="T7" s="117"/>
      <c r="U7" s="39"/>
      <c r="V7" s="39"/>
      <c r="W7" s="39"/>
      <c r="X7" s="39"/>
    </row>
    <row r="8" spans="1:24" ht="10.5" customHeight="1">
      <c r="A8" s="167"/>
      <c r="B8" s="99">
        <v>1</v>
      </c>
      <c r="C8" s="251">
        <v>39922</v>
      </c>
      <c r="D8" s="101">
        <v>0.5416666666666666</v>
      </c>
      <c r="E8" s="99"/>
      <c r="F8" s="96"/>
      <c r="G8" s="102"/>
      <c r="H8" s="103"/>
      <c r="I8" s="104"/>
      <c r="J8" s="236" t="str">
        <f>IF(AND(E7&lt;&gt;"",E9&lt;&gt;""),IF(OR(F7="",F9="",AND(F7=F9,OR(G7="",G9=""))),"OF1",IF(F7=F9,IF(G7&gt;G9,E7,E9),IF(F7&gt;F9,E7,E9))),"")</f>
        <v>Luis Martín</v>
      </c>
      <c r="K8" s="78"/>
      <c r="L8" s="78"/>
      <c r="M8" s="78"/>
      <c r="N8" s="78"/>
      <c r="O8" s="117"/>
      <c r="P8" s="117" t="s">
        <v>34</v>
      </c>
      <c r="Q8" s="117">
        <f>SUM('- C -'!$H$17:$H$20)</f>
        <v>12</v>
      </c>
      <c r="R8" s="117"/>
      <c r="S8" s="117"/>
      <c r="T8" s="117"/>
      <c r="U8" s="39"/>
      <c r="V8" s="39"/>
      <c r="W8" s="39"/>
      <c r="X8" s="39"/>
    </row>
    <row r="9" spans="1:24" ht="10.5" customHeight="1">
      <c r="A9" s="164"/>
      <c r="B9" s="105"/>
      <c r="C9" s="96"/>
      <c r="D9" s="96"/>
      <c r="E9" s="236" t="s">
        <v>110</v>
      </c>
      <c r="F9" s="144">
        <v>0</v>
      </c>
      <c r="G9" s="106"/>
      <c r="H9" s="107"/>
      <c r="I9" s="96"/>
      <c r="J9" s="105"/>
      <c r="K9" s="78"/>
      <c r="L9" s="78"/>
      <c r="M9" s="78"/>
      <c r="N9" s="78"/>
      <c r="O9" s="117"/>
      <c r="P9" s="117" t="s">
        <v>35</v>
      </c>
      <c r="Q9" s="117">
        <f>SUM('- D -'!$H$17:$H$20)</f>
        <v>12</v>
      </c>
      <c r="R9" s="117"/>
      <c r="S9" s="117"/>
      <c r="T9" s="117"/>
      <c r="U9" s="39"/>
      <c r="V9" s="39"/>
      <c r="W9" s="39"/>
      <c r="X9" s="39"/>
    </row>
    <row r="10" spans="1:24" ht="9.75" customHeight="1">
      <c r="A10" s="164"/>
      <c r="B10" s="115"/>
      <c r="C10" s="116"/>
      <c r="D10" s="116"/>
      <c r="E10" s="115"/>
      <c r="F10" s="116"/>
      <c r="G10" s="116"/>
      <c r="H10" s="116"/>
      <c r="I10" s="116"/>
      <c r="J10" s="115"/>
      <c r="K10" s="117"/>
      <c r="L10" s="117"/>
      <c r="M10" s="117"/>
      <c r="N10" s="117"/>
      <c r="O10" s="117"/>
      <c r="P10" s="117" t="s">
        <v>22</v>
      </c>
      <c r="Q10" s="117">
        <f>SUM('- E -'!$H$17:$H$20)</f>
        <v>12</v>
      </c>
      <c r="R10" s="117"/>
      <c r="S10" s="117"/>
      <c r="T10" s="117"/>
      <c r="U10" s="39"/>
      <c r="V10" s="39"/>
      <c r="W10" s="39"/>
      <c r="X10" s="39"/>
    </row>
    <row r="11" spans="1:24" ht="10.5" customHeight="1">
      <c r="A11" s="164"/>
      <c r="B11" s="105"/>
      <c r="C11" s="251"/>
      <c r="D11" s="96"/>
      <c r="E11" s="236" t="s">
        <v>108</v>
      </c>
      <c r="F11" s="144">
        <v>3</v>
      </c>
      <c r="G11" s="97"/>
      <c r="H11" s="98"/>
      <c r="I11" s="96"/>
      <c r="J11" s="105"/>
      <c r="K11" s="78"/>
      <c r="L11" s="78"/>
      <c r="M11" s="78"/>
      <c r="N11" s="78"/>
      <c r="O11" s="117"/>
      <c r="P11" s="117" t="s">
        <v>38</v>
      </c>
      <c r="Q11" s="117">
        <f>SUM('- F -'!$H$17:$H$20)</f>
        <v>12</v>
      </c>
      <c r="R11" s="117"/>
      <c r="S11" s="117"/>
      <c r="T11" s="117"/>
      <c r="U11" s="39"/>
      <c r="V11" s="39"/>
      <c r="W11" s="39"/>
      <c r="X11" s="39"/>
    </row>
    <row r="12" spans="1:24" ht="10.5" customHeight="1">
      <c r="A12" s="167"/>
      <c r="B12" s="99">
        <v>2</v>
      </c>
      <c r="C12" s="251">
        <v>39922</v>
      </c>
      <c r="D12" s="101">
        <v>0.5416666666666666</v>
      </c>
      <c r="E12" s="99"/>
      <c r="F12" s="96"/>
      <c r="G12" s="102"/>
      <c r="H12" s="103"/>
      <c r="I12" s="104"/>
      <c r="J12" s="236" t="str">
        <f>IF(AND(E11&lt;&gt;"",E13&lt;&gt;""),IF(OR(F11="",F13="",AND(F11=F13,OR(G11="",G13=""))),"OF2",IF(F11=F13,IF(G11&gt;G13,E11,E13),IF(F11&gt;F13,E11,E13))),"")</f>
        <v>Ashok Choolani</v>
      </c>
      <c r="K12" s="78"/>
      <c r="L12" s="78"/>
      <c r="M12" s="78"/>
      <c r="N12" s="78"/>
      <c r="O12" s="117"/>
      <c r="P12" s="117" t="s">
        <v>21</v>
      </c>
      <c r="Q12" s="117" t="e">
        <f>SUM(#REF!)</f>
        <v>#REF!</v>
      </c>
      <c r="R12" s="117"/>
      <c r="S12" s="117"/>
      <c r="T12" s="117"/>
      <c r="U12" s="39"/>
      <c r="V12" s="39"/>
      <c r="W12" s="39"/>
      <c r="X12" s="39"/>
    </row>
    <row r="13" spans="1:24" ht="10.5" customHeight="1">
      <c r="A13" s="164"/>
      <c r="B13" s="105"/>
      <c r="C13" s="105"/>
      <c r="D13" s="96"/>
      <c r="E13" s="236" t="s">
        <v>60</v>
      </c>
      <c r="F13" s="144">
        <v>1</v>
      </c>
      <c r="G13" s="106"/>
      <c r="H13" s="107"/>
      <c r="I13" s="96"/>
      <c r="J13" s="96"/>
      <c r="K13" s="78"/>
      <c r="L13" s="78"/>
      <c r="M13" s="78"/>
      <c r="N13" s="78"/>
      <c r="O13" s="117"/>
      <c r="P13" s="117" t="s">
        <v>39</v>
      </c>
      <c r="Q13" s="117" t="e">
        <f>SUM(#REF!)</f>
        <v>#REF!</v>
      </c>
      <c r="R13" s="117"/>
      <c r="S13" s="117"/>
      <c r="T13" s="117"/>
      <c r="U13" s="39"/>
      <c r="V13" s="39"/>
      <c r="W13" s="39"/>
      <c r="X13" s="39"/>
    </row>
    <row r="14" spans="1:24" ht="9.75" customHeight="1">
      <c r="A14" s="164"/>
      <c r="B14" s="115"/>
      <c r="C14" s="115"/>
      <c r="D14" s="116"/>
      <c r="E14" s="115"/>
      <c r="F14" s="116"/>
      <c r="G14" s="116"/>
      <c r="H14" s="116"/>
      <c r="I14" s="116"/>
      <c r="J14" s="116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39"/>
      <c r="V14" s="39"/>
      <c r="W14" s="39"/>
      <c r="X14" s="39"/>
    </row>
    <row r="15" spans="1:24" ht="10.5" customHeight="1">
      <c r="A15" s="164"/>
      <c r="B15" s="105"/>
      <c r="C15" s="105"/>
      <c r="D15" s="96"/>
      <c r="E15" s="236" t="s">
        <v>79</v>
      </c>
      <c r="F15" s="144">
        <v>3</v>
      </c>
      <c r="G15" s="97"/>
      <c r="H15" s="98"/>
      <c r="I15" s="96"/>
      <c r="J15" s="96"/>
      <c r="K15" s="78"/>
      <c r="L15" s="78"/>
      <c r="M15" s="78"/>
      <c r="N15" s="78"/>
      <c r="O15" s="117"/>
      <c r="P15" s="117"/>
      <c r="Q15" s="117"/>
      <c r="R15" s="117"/>
      <c r="S15" s="117"/>
      <c r="T15" s="117"/>
      <c r="U15" s="39"/>
      <c r="V15" s="39"/>
      <c r="W15" s="39"/>
      <c r="X15" s="39"/>
    </row>
    <row r="16" spans="1:24" ht="10.5" customHeight="1">
      <c r="A16" s="167"/>
      <c r="B16" s="99">
        <v>3</v>
      </c>
      <c r="C16" s="251">
        <v>39922</v>
      </c>
      <c r="D16" s="101">
        <v>0.5416666666666666</v>
      </c>
      <c r="E16" s="99"/>
      <c r="F16" s="96"/>
      <c r="G16" s="102"/>
      <c r="H16" s="103"/>
      <c r="I16" s="104"/>
      <c r="J16" s="236" t="str">
        <f>IF(AND(E15&lt;&gt;"",E17&lt;&gt;""),IF(OR(F15="",F17="",AND(F15=F17,OR(G15="",G17=""))),"OF3",IF(F15=F17,IF(G15&gt;G17,E15,E17),IF(F15&gt;F17,E15,E17))),"")</f>
        <v>Fco. Javier Báez</v>
      </c>
      <c r="K16" s="78"/>
      <c r="L16" s="78"/>
      <c r="M16" s="78"/>
      <c r="N16" s="78"/>
      <c r="O16" s="117"/>
      <c r="P16" s="117"/>
      <c r="Q16" s="117"/>
      <c r="R16" s="117"/>
      <c r="S16" s="117"/>
      <c r="T16" s="117"/>
      <c r="U16" s="39"/>
      <c r="V16" s="39"/>
      <c r="W16" s="39"/>
      <c r="X16" s="39"/>
    </row>
    <row r="17" spans="1:24" ht="10.5" customHeight="1">
      <c r="A17" s="164"/>
      <c r="B17" s="105"/>
      <c r="C17" s="105"/>
      <c r="D17" s="96"/>
      <c r="E17" s="236" t="s">
        <v>94</v>
      </c>
      <c r="F17" s="144">
        <v>2</v>
      </c>
      <c r="G17" s="106"/>
      <c r="H17" s="107"/>
      <c r="I17" s="96"/>
      <c r="J17" s="105"/>
      <c r="K17" s="78"/>
      <c r="L17" s="78"/>
      <c r="M17" s="78"/>
      <c r="N17" s="78"/>
      <c r="O17" s="117"/>
      <c r="P17" s="117"/>
      <c r="Q17" s="117"/>
      <c r="R17" s="117"/>
      <c r="S17" s="117"/>
      <c r="T17" s="117"/>
      <c r="U17" s="39"/>
      <c r="V17" s="39"/>
      <c r="W17" s="39"/>
      <c r="X17" s="39"/>
    </row>
    <row r="18" spans="1:24" ht="9.75" customHeight="1">
      <c r="A18" s="164"/>
      <c r="B18" s="115"/>
      <c r="C18" s="115"/>
      <c r="D18" s="116"/>
      <c r="E18" s="115"/>
      <c r="F18" s="116"/>
      <c r="G18" s="116"/>
      <c r="H18" s="116"/>
      <c r="I18" s="116"/>
      <c r="J18" s="115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39"/>
      <c r="V18" s="39"/>
      <c r="W18" s="39"/>
      <c r="X18" s="39"/>
    </row>
    <row r="19" spans="1:24" ht="10.5" customHeight="1">
      <c r="A19" s="164"/>
      <c r="B19" s="105"/>
      <c r="C19" s="105"/>
      <c r="D19" s="96"/>
      <c r="E19" s="236" t="s">
        <v>99</v>
      </c>
      <c r="F19" s="144">
        <v>3</v>
      </c>
      <c r="G19" s="97"/>
      <c r="H19" s="98"/>
      <c r="I19" s="96"/>
      <c r="J19" s="105"/>
      <c r="K19" s="78"/>
      <c r="L19" s="78"/>
      <c r="M19" s="78"/>
      <c r="N19" s="78"/>
      <c r="O19" s="117"/>
      <c r="P19" s="117"/>
      <c r="Q19" s="117"/>
      <c r="R19" s="117"/>
      <c r="S19" s="117"/>
      <c r="T19" s="117"/>
      <c r="U19" s="39"/>
      <c r="V19" s="39"/>
      <c r="W19" s="39"/>
      <c r="X19" s="39"/>
    </row>
    <row r="20" spans="1:24" ht="10.5" customHeight="1">
      <c r="A20" s="167"/>
      <c r="B20" s="99">
        <v>4</v>
      </c>
      <c r="C20" s="251">
        <v>39922</v>
      </c>
      <c r="D20" s="101">
        <v>0.5416666666666666</v>
      </c>
      <c r="E20" s="99"/>
      <c r="F20" s="96"/>
      <c r="G20" s="102"/>
      <c r="H20" s="103"/>
      <c r="I20" s="104"/>
      <c r="J20" s="236" t="str">
        <f>IF(AND(E19&lt;&gt;"",E21&lt;&gt;""),IF(OR(F19="",F21="",AND(F19=F21,OR(G19="",G21=""))),"OF4",IF(F19=F21,IF(G19&gt;G21,E19,E21),IF(F19&gt;F21,E19,E21))),"")</f>
        <v>Juan Hilario</v>
      </c>
      <c r="K20" s="78"/>
      <c r="L20" s="78"/>
      <c r="M20" s="78"/>
      <c r="N20" s="78"/>
      <c r="O20" s="117"/>
      <c r="P20" s="117"/>
      <c r="Q20" s="117"/>
      <c r="R20" s="117"/>
      <c r="S20" s="117"/>
      <c r="T20" s="117"/>
      <c r="U20" s="39"/>
      <c r="V20" s="39"/>
      <c r="W20" s="39"/>
      <c r="X20" s="39"/>
    </row>
    <row r="21" spans="1:24" ht="10.5" customHeight="1">
      <c r="A21" s="164"/>
      <c r="B21" s="105"/>
      <c r="C21" s="105"/>
      <c r="D21" s="96"/>
      <c r="E21" s="236" t="s">
        <v>75</v>
      </c>
      <c r="F21" s="144">
        <v>1</v>
      </c>
      <c r="G21" s="106"/>
      <c r="H21" s="107"/>
      <c r="I21" s="96"/>
      <c r="J21" s="105"/>
      <c r="K21" s="78"/>
      <c r="L21" s="78"/>
      <c r="M21" s="78"/>
      <c r="N21" s="78"/>
      <c r="O21" s="117"/>
      <c r="P21" s="117"/>
      <c r="Q21" s="117"/>
      <c r="R21" s="117"/>
      <c r="S21" s="117"/>
      <c r="T21" s="117"/>
      <c r="U21" s="39"/>
      <c r="V21" s="39"/>
      <c r="W21" s="39"/>
      <c r="X21" s="39"/>
    </row>
    <row r="22" spans="1:24" ht="9.75" customHeight="1">
      <c r="A22" s="164"/>
      <c r="B22" s="115"/>
      <c r="C22" s="115"/>
      <c r="D22" s="116"/>
      <c r="E22" s="115"/>
      <c r="F22" s="116"/>
      <c r="G22" s="116"/>
      <c r="H22" s="116"/>
      <c r="I22" s="116"/>
      <c r="J22" s="115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39"/>
      <c r="V22" s="39"/>
      <c r="W22" s="39"/>
      <c r="X22" s="39"/>
    </row>
    <row r="23" spans="1:24" ht="10.5" customHeight="1">
      <c r="A23" s="164"/>
      <c r="B23" s="105"/>
      <c r="C23" s="105"/>
      <c r="D23" s="96"/>
      <c r="E23" s="236" t="s">
        <v>111</v>
      </c>
      <c r="F23" s="144">
        <v>2</v>
      </c>
      <c r="G23" s="97"/>
      <c r="H23" s="98"/>
      <c r="I23" s="96"/>
      <c r="J23" s="105"/>
      <c r="K23" s="78"/>
      <c r="L23" s="78"/>
      <c r="M23" s="78"/>
      <c r="N23" s="78"/>
      <c r="O23" s="117"/>
      <c r="P23" s="117"/>
      <c r="Q23" s="117"/>
      <c r="R23" s="117"/>
      <c r="S23" s="117"/>
      <c r="T23" s="117"/>
      <c r="U23" s="39"/>
      <c r="V23" s="39"/>
      <c r="W23" s="39"/>
      <c r="X23" s="39"/>
    </row>
    <row r="24" spans="1:24" ht="10.5" customHeight="1">
      <c r="A24" s="167"/>
      <c r="B24" s="99">
        <v>5</v>
      </c>
      <c r="C24" s="251">
        <v>39922</v>
      </c>
      <c r="D24" s="101">
        <v>0.5416666666666666</v>
      </c>
      <c r="E24" s="99"/>
      <c r="F24" s="96"/>
      <c r="G24" s="102"/>
      <c r="H24" s="103"/>
      <c r="I24" s="104"/>
      <c r="J24" s="236" t="str">
        <f>IF(AND(E23&lt;&gt;"",E25&lt;&gt;""),IF(OR(F23="",F25="",AND(F23=F25,OR(G23="",G25=""))),"OF5",IF(F23=F25,IF(G23&gt;G25,E23,E25),IF(F23&gt;F25,E23,E25))),"")</f>
        <v>Alejandro Cruz</v>
      </c>
      <c r="K24" s="78"/>
      <c r="L24" s="78"/>
      <c r="M24" s="78"/>
      <c r="N24" s="78"/>
      <c r="O24" s="117"/>
      <c r="P24" s="117"/>
      <c r="Q24" s="117"/>
      <c r="R24" s="117"/>
      <c r="S24" s="117"/>
      <c r="T24" s="117"/>
      <c r="U24" s="39"/>
      <c r="V24" s="39"/>
      <c r="W24" s="39"/>
      <c r="X24" s="39"/>
    </row>
    <row r="25" spans="1:24" ht="10.5" customHeight="1">
      <c r="A25" s="164"/>
      <c r="B25" s="105"/>
      <c r="C25" s="105"/>
      <c r="D25" s="96"/>
      <c r="E25" s="236" t="s">
        <v>109</v>
      </c>
      <c r="F25" s="144">
        <v>3</v>
      </c>
      <c r="G25" s="106"/>
      <c r="H25" s="107"/>
      <c r="I25" s="96"/>
      <c r="J25" s="105"/>
      <c r="K25" s="78"/>
      <c r="L25" s="78"/>
      <c r="M25" s="78"/>
      <c r="N25" s="78"/>
      <c r="O25" s="117"/>
      <c r="P25" s="117"/>
      <c r="Q25" s="117"/>
      <c r="R25" s="117"/>
      <c r="S25" s="117"/>
      <c r="T25" s="117"/>
      <c r="U25" s="39"/>
      <c r="V25" s="39"/>
      <c r="W25" s="39"/>
      <c r="X25" s="39"/>
    </row>
    <row r="26" spans="1:24" ht="12.75" hidden="1">
      <c r="A26" s="164"/>
      <c r="B26" s="105"/>
      <c r="C26" s="105"/>
      <c r="D26" s="96"/>
      <c r="E26" s="105"/>
      <c r="F26" s="96"/>
      <c r="G26" s="96"/>
      <c r="H26" s="96"/>
      <c r="I26" s="96"/>
      <c r="J26" s="105"/>
      <c r="K26" s="78"/>
      <c r="L26" s="117"/>
      <c r="M26" s="117"/>
      <c r="N26" s="117"/>
      <c r="O26" s="117"/>
      <c r="P26" s="117"/>
      <c r="Q26" s="117"/>
      <c r="R26" s="169">
        <f>HOUR(M4)</f>
        <v>15</v>
      </c>
      <c r="S26" s="169">
        <f>MINUTE(M4)</f>
        <v>26</v>
      </c>
      <c r="T26" s="117"/>
      <c r="U26" s="39"/>
      <c r="V26" s="39"/>
      <c r="W26" s="39"/>
      <c r="X26" s="39"/>
    </row>
    <row r="27" spans="1:24" ht="12.75" hidden="1">
      <c r="A27" s="164"/>
      <c r="B27" s="105"/>
      <c r="C27" s="105"/>
      <c r="D27" s="96"/>
      <c r="E27" s="105"/>
      <c r="F27" s="96"/>
      <c r="G27" s="96"/>
      <c r="H27" s="96"/>
      <c r="I27" s="96"/>
      <c r="J27" s="105"/>
      <c r="K27" s="78"/>
      <c r="L27" s="117"/>
      <c r="M27" s="117"/>
      <c r="N27" s="117"/>
      <c r="O27" s="117"/>
      <c r="P27" s="117"/>
      <c r="Q27" s="117"/>
      <c r="R27" s="169"/>
      <c r="S27" s="170">
        <f>TIME(R26,S26,0)</f>
        <v>0.6430555555555556</v>
      </c>
      <c r="T27" s="117"/>
      <c r="U27" s="39"/>
      <c r="V27" s="39"/>
      <c r="W27" s="39"/>
      <c r="X27" s="39"/>
    </row>
    <row r="28" spans="1:24" ht="9.75" customHeight="1">
      <c r="A28" s="164"/>
      <c r="B28" s="115"/>
      <c r="C28" s="115"/>
      <c r="D28" s="116"/>
      <c r="E28" s="115"/>
      <c r="F28" s="116"/>
      <c r="G28" s="116"/>
      <c r="H28" s="116"/>
      <c r="I28" s="116"/>
      <c r="J28" s="115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39"/>
      <c r="V28" s="39"/>
      <c r="W28" s="39"/>
      <c r="X28" s="39"/>
    </row>
    <row r="29" spans="1:24" ht="10.5" customHeight="1">
      <c r="A29" s="164"/>
      <c r="B29" s="105"/>
      <c r="C29" s="105"/>
      <c r="D29" s="96"/>
      <c r="E29" s="236" t="s">
        <v>112</v>
      </c>
      <c r="F29" s="144">
        <v>3</v>
      </c>
      <c r="G29" s="97"/>
      <c r="H29" s="98"/>
      <c r="I29" s="96"/>
      <c r="J29" s="105"/>
      <c r="K29" s="78"/>
      <c r="L29" s="78"/>
      <c r="M29" s="78"/>
      <c r="N29" s="78"/>
      <c r="O29" s="117"/>
      <c r="P29" s="117"/>
      <c r="Q29" s="117"/>
      <c r="R29" s="117"/>
      <c r="S29" s="117"/>
      <c r="T29" s="117"/>
      <c r="U29" s="39"/>
      <c r="V29" s="39"/>
      <c r="W29" s="39"/>
      <c r="X29" s="39"/>
    </row>
    <row r="30" spans="1:24" ht="10.5" customHeight="1">
      <c r="A30" s="167"/>
      <c r="B30" s="99">
        <v>6</v>
      </c>
      <c r="C30" s="251">
        <v>39922</v>
      </c>
      <c r="D30" s="101">
        <v>0.5416666666666666</v>
      </c>
      <c r="E30" s="99"/>
      <c r="F30" s="96"/>
      <c r="G30" s="102"/>
      <c r="H30" s="103"/>
      <c r="I30" s="104"/>
      <c r="J30" s="236" t="str">
        <f>IF(AND(E29&lt;&gt;"",E31&lt;&gt;""),IF(OR(F29="",F31="",AND(F29=F31,OR(G29="",G31=""))),"OF6",IF(F29=F31,IF(G29&gt;G31,E29,E31),IF(F29&gt;F31,E29,E31))),"")</f>
        <v>Miguel P. Pérez</v>
      </c>
      <c r="K30" s="78"/>
      <c r="L30" s="78"/>
      <c r="M30" s="78"/>
      <c r="N30" s="78"/>
      <c r="O30" s="117"/>
      <c r="P30" s="117"/>
      <c r="Q30" s="117"/>
      <c r="R30" s="117"/>
      <c r="S30" s="117"/>
      <c r="T30" s="117"/>
      <c r="U30" s="39"/>
      <c r="V30" s="39"/>
      <c r="W30" s="39"/>
      <c r="X30" s="39"/>
    </row>
    <row r="31" spans="1:24" ht="10.5" customHeight="1">
      <c r="A31" s="164"/>
      <c r="B31" s="105"/>
      <c r="C31" s="105"/>
      <c r="D31" s="96"/>
      <c r="E31" s="236" t="s">
        <v>78</v>
      </c>
      <c r="F31" s="144">
        <v>0</v>
      </c>
      <c r="G31" s="106"/>
      <c r="H31" s="107"/>
      <c r="I31" s="96"/>
      <c r="J31" s="105"/>
      <c r="K31" s="78"/>
      <c r="L31" s="78"/>
      <c r="M31" s="78"/>
      <c r="N31" s="78"/>
      <c r="O31" s="117"/>
      <c r="P31" s="117"/>
      <c r="Q31" s="117"/>
      <c r="R31" s="117"/>
      <c r="S31" s="117"/>
      <c r="T31" s="117"/>
      <c r="U31" s="39"/>
      <c r="V31" s="39"/>
      <c r="W31" s="39"/>
      <c r="X31" s="39"/>
    </row>
    <row r="32" spans="1:24" ht="9.75" customHeight="1">
      <c r="A32" s="164"/>
      <c r="B32" s="115"/>
      <c r="C32" s="115"/>
      <c r="D32" s="116"/>
      <c r="E32" s="115"/>
      <c r="F32" s="116"/>
      <c r="G32" s="116"/>
      <c r="H32" s="116"/>
      <c r="I32" s="116"/>
      <c r="J32" s="115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39"/>
      <c r="V32" s="39"/>
      <c r="W32" s="39"/>
      <c r="X32" s="39"/>
    </row>
    <row r="33" spans="1:24" ht="10.5" customHeight="1">
      <c r="A33" s="164"/>
      <c r="B33" s="105"/>
      <c r="C33" s="105"/>
      <c r="D33" s="96"/>
      <c r="E33" s="236" t="s">
        <v>84</v>
      </c>
      <c r="F33" s="144">
        <v>3</v>
      </c>
      <c r="G33" s="97"/>
      <c r="H33" s="98"/>
      <c r="I33" s="96"/>
      <c r="J33" s="105"/>
      <c r="K33" s="78"/>
      <c r="L33" s="78"/>
      <c r="M33" s="78"/>
      <c r="N33" s="78"/>
      <c r="O33" s="117"/>
      <c r="P33" s="117"/>
      <c r="Q33" s="117"/>
      <c r="R33" s="117"/>
      <c r="S33" s="117"/>
      <c r="T33" s="117"/>
      <c r="U33" s="39"/>
      <c r="V33" s="39"/>
      <c r="W33" s="39"/>
      <c r="X33" s="39"/>
    </row>
    <row r="34" spans="1:24" ht="10.5" customHeight="1">
      <c r="A34" s="167"/>
      <c r="B34" s="99">
        <v>7</v>
      </c>
      <c r="C34" s="251">
        <v>39922</v>
      </c>
      <c r="D34" s="101">
        <v>0.5416666666666666</v>
      </c>
      <c r="E34" s="99"/>
      <c r="F34" s="96"/>
      <c r="G34" s="102"/>
      <c r="H34" s="103"/>
      <c r="I34" s="104"/>
      <c r="J34" s="236" t="str">
        <f>IF(AND(E33&lt;&gt;"",E35&lt;&gt;""),IF(OR(F33="",F35="",AND(F33=F35,OR(G33="",G35=""))),"OF7",IF(F33=F35,IF(G33&gt;G35,E33,E35),IF(F33&gt;F35,E33,E35))),"")</f>
        <v>Carlos Suarez</v>
      </c>
      <c r="K34" s="78"/>
      <c r="L34" s="78"/>
      <c r="M34" s="78"/>
      <c r="N34" s="78"/>
      <c r="O34" s="117"/>
      <c r="P34" s="117"/>
      <c r="Q34" s="117"/>
      <c r="R34" s="117"/>
      <c r="S34" s="117"/>
      <c r="T34" s="117"/>
      <c r="U34" s="39"/>
      <c r="V34" s="39"/>
      <c r="W34" s="39"/>
      <c r="X34" s="39"/>
    </row>
    <row r="35" spans="1:24" ht="10.5" customHeight="1">
      <c r="A35" s="164"/>
      <c r="B35" s="105"/>
      <c r="C35" s="105"/>
      <c r="D35" s="96"/>
      <c r="E35" s="236" t="s">
        <v>102</v>
      </c>
      <c r="F35" s="144">
        <v>0</v>
      </c>
      <c r="G35" s="106"/>
      <c r="H35" s="107"/>
      <c r="I35" s="96"/>
      <c r="J35" s="105"/>
      <c r="K35" s="78"/>
      <c r="L35" s="78"/>
      <c r="M35" s="78"/>
      <c r="N35" s="78"/>
      <c r="O35" s="117"/>
      <c r="P35" s="117"/>
      <c r="Q35" s="117"/>
      <c r="R35" s="117"/>
      <c r="S35" s="117"/>
      <c r="T35" s="117"/>
      <c r="U35" s="39"/>
      <c r="V35" s="39"/>
      <c r="W35" s="39"/>
      <c r="X35" s="39"/>
    </row>
    <row r="36" spans="1:24" ht="9.75" customHeight="1">
      <c r="A36" s="164"/>
      <c r="B36" s="115"/>
      <c r="C36" s="116"/>
      <c r="D36" s="116"/>
      <c r="E36" s="115"/>
      <c r="F36" s="116"/>
      <c r="G36" s="116"/>
      <c r="H36" s="116"/>
      <c r="I36" s="116"/>
      <c r="J36" s="115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39"/>
      <c r="V36" s="39"/>
      <c r="W36" s="39"/>
      <c r="X36" s="39"/>
    </row>
    <row r="37" spans="1:24" ht="10.5" customHeight="1">
      <c r="A37" s="164"/>
      <c r="B37" s="105"/>
      <c r="C37" s="96"/>
      <c r="D37" s="96"/>
      <c r="E37" s="236" t="s">
        <v>96</v>
      </c>
      <c r="F37" s="144">
        <v>0</v>
      </c>
      <c r="G37" s="97"/>
      <c r="H37" s="98"/>
      <c r="I37" s="96"/>
      <c r="J37" s="105"/>
      <c r="K37" s="78"/>
      <c r="L37" s="78"/>
      <c r="M37" s="78"/>
      <c r="N37" s="78"/>
      <c r="O37" s="117"/>
      <c r="P37" s="117"/>
      <c r="Q37" s="117"/>
      <c r="R37" s="117"/>
      <c r="S37" s="117"/>
      <c r="T37" s="117"/>
      <c r="U37" s="39"/>
      <c r="V37" s="39"/>
      <c r="W37" s="39"/>
      <c r="X37" s="39"/>
    </row>
    <row r="38" spans="1:24" ht="10.5" customHeight="1">
      <c r="A38" s="167"/>
      <c r="B38" s="99">
        <v>8</v>
      </c>
      <c r="C38" s="251">
        <v>39922</v>
      </c>
      <c r="D38" s="101">
        <v>0.5416666666666666</v>
      </c>
      <c r="E38" s="99"/>
      <c r="F38" s="96"/>
      <c r="G38" s="102"/>
      <c r="H38" s="103"/>
      <c r="I38" s="104"/>
      <c r="J38" s="236" t="str">
        <f>IF(AND(E37&lt;&gt;"",E39&lt;&gt;""),IF(OR(F37="",F39="",AND(F37=F39,OR(G37="",G39=""))),"OF8",IF(F37=F39,IF(G37&gt;G39,E37,E39),IF(F37&gt;F39,E37,E39))),"")</f>
        <v>Pablo Rocha</v>
      </c>
      <c r="K38" s="78"/>
      <c r="L38" s="78"/>
      <c r="M38" s="78"/>
      <c r="N38" s="78"/>
      <c r="O38" s="117"/>
      <c r="P38" s="117"/>
      <c r="Q38" s="117"/>
      <c r="R38" s="117"/>
      <c r="S38" s="117"/>
      <c r="T38" s="117"/>
      <c r="U38" s="39"/>
      <c r="V38" s="39"/>
      <c r="W38" s="39"/>
      <c r="X38" s="39"/>
    </row>
    <row r="39" spans="1:24" ht="10.5" customHeight="1">
      <c r="A39" s="164"/>
      <c r="B39" s="96"/>
      <c r="C39" s="96"/>
      <c r="D39" s="96"/>
      <c r="E39" s="236" t="s">
        <v>97</v>
      </c>
      <c r="F39" s="144">
        <v>3</v>
      </c>
      <c r="G39" s="106"/>
      <c r="H39" s="107"/>
      <c r="I39" s="96"/>
      <c r="J39" s="96"/>
      <c r="K39" s="78"/>
      <c r="L39" s="78"/>
      <c r="M39" s="78"/>
      <c r="N39" s="78"/>
      <c r="O39" s="117"/>
      <c r="P39" s="117"/>
      <c r="Q39" s="117"/>
      <c r="R39" s="117"/>
      <c r="S39" s="117"/>
      <c r="T39" s="117"/>
      <c r="U39" s="39"/>
      <c r="V39" s="39"/>
      <c r="W39" s="39"/>
      <c r="X39" s="39"/>
    </row>
    <row r="40" spans="1:24" ht="10.5" customHeight="1">
      <c r="A40" s="168"/>
      <c r="B40" s="108"/>
      <c r="C40" s="108"/>
      <c r="D40" s="108"/>
      <c r="E40" s="111"/>
      <c r="F40" s="96"/>
      <c r="G40" s="108"/>
      <c r="H40" s="108"/>
      <c r="I40" s="108"/>
      <c r="J40" s="96"/>
      <c r="K40" s="78"/>
      <c r="L40" s="78"/>
      <c r="M40" s="78"/>
      <c r="N40" s="78"/>
      <c r="O40" s="117"/>
      <c r="P40" s="117"/>
      <c r="Q40" s="117"/>
      <c r="R40" s="117"/>
      <c r="S40" s="117"/>
      <c r="T40" s="117"/>
      <c r="U40" s="39"/>
      <c r="V40" s="39"/>
      <c r="W40" s="39"/>
      <c r="X40" s="39"/>
    </row>
    <row r="41" spans="1:24" ht="12.75">
      <c r="A41" s="117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39"/>
      <c r="V41" s="39"/>
      <c r="W41" s="39"/>
      <c r="X41" s="39"/>
    </row>
    <row r="42" spans="1:24" ht="12.7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</row>
    <row r="43" spans="1:24" ht="12.7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</row>
    <row r="44" spans="1:24" ht="12.7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</row>
    <row r="45" spans="1:24" ht="12.7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</row>
    <row r="46" spans="1:24" ht="12.7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</row>
    <row r="47" spans="1:24" ht="12.7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</row>
    <row r="48" spans="1:24" ht="12.7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</row>
    <row r="49" spans="1:24" ht="12.7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</row>
    <row r="50" spans="1:24" ht="12.7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</row>
    <row r="51" spans="1:24" ht="12.7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</row>
    <row r="52" spans="1:24" ht="12.7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</row>
    <row r="53" spans="1:24" ht="12.7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</row>
    <row r="54" spans="1:24" ht="12.7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</row>
    <row r="55" spans="1:24" ht="12.7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</row>
    <row r="56" spans="1:24" ht="12.7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</row>
    <row r="57" spans="1:24" ht="12.7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</row>
    <row r="58" spans="1:24" ht="12.7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</row>
    <row r="59" spans="1:24" ht="12.7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</row>
    <row r="60" spans="1:24" ht="12.7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</row>
    <row r="61" spans="1:24" ht="12.7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</row>
    <row r="62" spans="1:24" ht="12.7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</row>
    <row r="63" spans="1:24" ht="12.7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</row>
    <row r="64" spans="1:24" ht="12.7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</row>
    <row r="65" spans="1:24" ht="12.7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</row>
    <row r="66" spans="1:24" ht="12.7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</row>
    <row r="67" spans="1:24" ht="12.7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</row>
    <row r="68" spans="1:24" ht="12.7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</row>
    <row r="69" spans="1:24" ht="12.7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</row>
    <row r="70" spans="1:24" ht="12.7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</row>
    <row r="71" spans="1:24" ht="12.7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</row>
    <row r="72" spans="1:24" ht="12.7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</row>
    <row r="73" spans="1:24" ht="12.7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</row>
    <row r="74" spans="1:24" ht="12.7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</row>
    <row r="75" spans="1:24" ht="12.7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</row>
    <row r="76" spans="1:24" ht="12.7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</row>
    <row r="77" spans="1:24" ht="12.7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</row>
    <row r="78" spans="1:24" ht="12.7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</row>
    <row r="79" spans="1:24" ht="12.7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</row>
    <row r="80" spans="1:24" ht="12.7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</row>
    <row r="81" spans="1:24" ht="12.7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</row>
    <row r="82" spans="1:24" ht="12.7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</row>
    <row r="83" spans="1:24" ht="12.7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</row>
    <row r="84" spans="1:24" ht="12.7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</row>
    <row r="85" spans="1:24" ht="12.7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</row>
    <row r="86" spans="1:24" ht="12.7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</row>
    <row r="87" spans="1:24" ht="12.7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</row>
    <row r="88" spans="1:24" ht="12.7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</row>
    <row r="89" spans="1:24" ht="12.7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</row>
    <row r="90" spans="1:24" ht="12.7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</row>
    <row r="91" spans="1:24" ht="12.7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</row>
    <row r="92" spans="1:24" ht="12.7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</row>
    <row r="93" spans="1:24" ht="12.7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</row>
    <row r="94" spans="1:24" ht="12.7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</row>
    <row r="95" spans="1:24" ht="12.7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</row>
    <row r="96" spans="1:24" ht="12.7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</row>
    <row r="97" spans="1:24" ht="12.7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</row>
    <row r="98" spans="1:24" ht="12.7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</row>
    <row r="99" spans="1:24" ht="12.7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</row>
    <row r="100" spans="1:24" ht="12.7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</row>
    <row r="101" spans="1:24" ht="12.7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</row>
    <row r="102" spans="1:24" ht="12.7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</row>
    <row r="103" spans="1:24" ht="12.7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</row>
    <row r="104" spans="1:24" ht="12.7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</row>
    <row r="105" spans="1:24" ht="12.7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</row>
    <row r="106" spans="1:24" ht="12.7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</row>
    <row r="107" spans="1:24" ht="12.7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</row>
    <row r="108" spans="1:24" ht="12.7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</row>
    <row r="109" spans="1:24" ht="12.7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</row>
    <row r="110" spans="1:24" ht="12.7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</row>
    <row r="111" spans="1:24" ht="12.7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</row>
    <row r="112" spans="1:24" ht="12.7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</row>
    <row r="113" spans="1:24" ht="12.7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</row>
    <row r="114" spans="1:24" ht="12.7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</row>
    <row r="115" spans="1:24" ht="12.7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</row>
    <row r="116" spans="1:24" ht="12.7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</row>
    <row r="117" spans="1:24" ht="12.7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</row>
    <row r="118" spans="1:24" ht="12.7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</row>
    <row r="119" spans="1:24" ht="12.7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</row>
    <row r="120" spans="1:24" ht="12.7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</row>
    <row r="121" spans="1:24" ht="12.7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</row>
    <row r="122" spans="1:24" ht="12.7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</row>
    <row r="123" spans="1:24" ht="12.7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</row>
    <row r="124" spans="1:24" ht="12.75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</row>
    <row r="125" spans="1:24" ht="12.75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</row>
    <row r="126" spans="1:24" ht="12.75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</row>
    <row r="127" spans="1:24" ht="12.75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</row>
    <row r="128" spans="1:24" ht="12.75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</row>
    <row r="129" spans="1:24" ht="12.75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</row>
    <row r="130" spans="1:24" ht="12.75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</row>
    <row r="131" spans="1:24" ht="12.7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</row>
    <row r="132" spans="1:24" ht="12.75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</row>
    <row r="133" spans="1:24" ht="12.75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</row>
    <row r="134" spans="1:24" ht="12.75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</row>
    <row r="135" spans="1:24" ht="12.7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</row>
    <row r="136" spans="1:24" ht="12.7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</row>
    <row r="137" spans="1:24" ht="12.75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</row>
    <row r="138" spans="1:24" ht="12.75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</row>
    <row r="139" spans="1:24" ht="12.7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</row>
    <row r="140" spans="1:24" ht="12.7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</row>
    <row r="141" spans="1:24" ht="12.7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</row>
    <row r="142" spans="1:24" ht="12.7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</row>
    <row r="143" spans="1:24" ht="12.7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</row>
    <row r="144" spans="1:24" ht="12.7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</row>
    <row r="145" spans="1:24" ht="12.7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</row>
    <row r="146" spans="1:24" ht="12.7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</row>
    <row r="147" spans="1:24" ht="12.7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</row>
    <row r="148" spans="1:24" ht="12.7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</row>
    <row r="149" spans="1:24" ht="12.7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</row>
    <row r="150" spans="1:24" ht="12.7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</row>
    <row r="151" spans="1:24" ht="12.7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</row>
    <row r="152" spans="1:24" ht="12.7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</row>
    <row r="153" spans="1:24" ht="12.7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</row>
    <row r="154" spans="1:24" ht="12.7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</row>
    <row r="155" spans="1:24" ht="12.7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</row>
    <row r="156" spans="1:24" ht="12.7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</row>
    <row r="157" spans="1:24" ht="12.7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</row>
    <row r="158" spans="1:24" ht="12.7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</row>
    <row r="159" spans="1:24" ht="12.7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</row>
    <row r="160" spans="1:24" ht="12.75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</row>
    <row r="161" spans="1:24" ht="12.7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</row>
    <row r="162" spans="1:24" ht="12.75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</row>
    <row r="163" spans="1:24" ht="12.7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</row>
    <row r="164" spans="1:24" ht="12.7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</row>
    <row r="165" spans="1:24" ht="12.7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</row>
    <row r="166" spans="1:24" ht="12.7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</row>
    <row r="167" spans="1:24" ht="12.7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</row>
    <row r="168" spans="1:24" ht="12.7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</row>
    <row r="169" spans="1:24" ht="12.7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</row>
    <row r="170" spans="1:24" ht="12.7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</row>
    <row r="171" spans="1:24" ht="12.7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</row>
    <row r="172" spans="1:24" ht="12.7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</row>
    <row r="173" spans="1:24" ht="12.7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</row>
    <row r="174" spans="1:24" ht="12.7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</row>
    <row r="175" spans="1:24" ht="12.7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</row>
    <row r="176" spans="1:24" ht="12.7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</row>
    <row r="177" spans="1:24" ht="12.7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</row>
    <row r="178" spans="1:24" ht="12.75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</row>
    <row r="179" spans="1:24" ht="12.7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</row>
    <row r="180" spans="1:24" ht="12.75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</row>
    <row r="181" spans="1:24" ht="12.7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</row>
    <row r="182" spans="1:24" ht="12.75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</row>
    <row r="183" spans="1:24" ht="12.75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</row>
    <row r="184" spans="1:24" ht="12.75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</row>
    <row r="185" spans="1:24" ht="12.75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</row>
    <row r="186" spans="1:24" ht="12.7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</row>
    <row r="187" spans="1:24" ht="12.75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</row>
    <row r="188" spans="1:24" ht="12.75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</row>
    <row r="189" spans="1:24" ht="12.75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</row>
    <row r="190" spans="1:24" ht="12.75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</row>
    <row r="191" spans="1:24" ht="12.75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</row>
    <row r="192" spans="1:24" ht="12.75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</row>
    <row r="193" spans="1:24" ht="12.75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</row>
    <row r="194" spans="1:24" ht="12.75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</row>
    <row r="195" spans="1:24" ht="12.75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</row>
    <row r="196" spans="1:24" ht="12.75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</row>
    <row r="197" spans="1:24" ht="12.75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</row>
    <row r="198" spans="1:24" ht="12.75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</row>
    <row r="199" spans="1:24" ht="12.75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</row>
    <row r="200" spans="1:24" ht="12.75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</row>
    <row r="201" spans="1:24" ht="12.75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</row>
    <row r="202" spans="1:24" ht="12.75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</row>
    <row r="203" spans="1:24" ht="12.75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</row>
    <row r="204" spans="1:24" ht="12.75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</row>
    <row r="205" spans="1:24" ht="12.75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</row>
    <row r="206" spans="1:24" ht="12.75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</row>
    <row r="207" spans="1:24" ht="12.75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</row>
    <row r="208" spans="1:24" ht="12.75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</row>
    <row r="209" spans="1:24" ht="12.75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</row>
    <row r="210" spans="1:24" ht="12.75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</row>
    <row r="211" spans="1:24" ht="12.75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</row>
    <row r="212" spans="1:24" ht="12.75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</row>
    <row r="213" spans="1:24" ht="12.75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</row>
    <row r="214" spans="1:24" ht="12.75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</row>
    <row r="215" spans="1:24" ht="12.75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</row>
    <row r="216" spans="1:24" ht="12.75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</row>
    <row r="217" spans="1:24" ht="12.75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</row>
    <row r="218" spans="1:24" ht="12.75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</row>
    <row r="219" spans="1:24" ht="12.75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</row>
    <row r="220" spans="1:24" ht="12.75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</row>
    <row r="221" spans="1:24" ht="12.75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</row>
    <row r="222" spans="1:24" ht="12.75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</row>
    <row r="223" spans="1:24" ht="12.75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</row>
    <row r="224" spans="1:24" ht="12.75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</row>
    <row r="225" spans="1:24" ht="12.75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</row>
    <row r="226" spans="1:24" ht="12.75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</row>
    <row r="227" spans="1:24" ht="12.75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</row>
    <row r="228" spans="1:24" ht="12.75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</row>
    <row r="229" spans="1:24" ht="12.75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</row>
    <row r="230" spans="1:24" ht="12.75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</row>
    <row r="231" spans="1:24" ht="12.75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</row>
    <row r="232" spans="1:24" ht="12.75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</row>
    <row r="233" spans="1:24" ht="12.75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</row>
    <row r="234" spans="1:24" ht="12.75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</row>
    <row r="235" spans="1:24" ht="12.75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</row>
    <row r="236" spans="1:24" ht="12.75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</row>
    <row r="237" spans="1:24" ht="12.75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</row>
    <row r="238" spans="1:24" ht="12.75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</row>
    <row r="239" spans="1:24" ht="12.75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</row>
    <row r="240" spans="1:24" ht="12.75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</row>
    <row r="241" spans="1:24" ht="12.75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</row>
    <row r="242" spans="1:24" ht="12.75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</row>
    <row r="243" spans="1:24" ht="12.75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</row>
    <row r="244" spans="1:24" ht="12.75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</row>
    <row r="245" spans="1:24" ht="12.75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</row>
    <row r="246" spans="1:24" ht="12.75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</row>
    <row r="247" spans="1:24" ht="12.75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</row>
    <row r="248" spans="1:24" ht="12.75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</row>
    <row r="249" spans="1:24" ht="12.75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</row>
    <row r="250" spans="1:24" ht="12.75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</row>
    <row r="251" spans="1:24" ht="12.75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</row>
    <row r="252" spans="1:24" ht="12.75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</row>
    <row r="253" spans="1:24" ht="12.75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</row>
    <row r="254" spans="1:24" ht="12.75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</row>
    <row r="255" spans="1:24" ht="12.75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</row>
    <row r="256" spans="1:24" ht="12.75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</row>
    <row r="257" spans="1:24" ht="12.75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</row>
    <row r="258" spans="1:24" ht="12.75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</row>
    <row r="259" spans="1:24" ht="12.75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</row>
    <row r="260" spans="1:24" ht="12.75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</row>
    <row r="261" spans="1:24" ht="12.75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</row>
    <row r="262" spans="1:24" ht="12.75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</row>
    <row r="263" spans="1:24" ht="12.75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</row>
    <row r="264" spans="1:24" ht="12.75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</row>
    <row r="265" spans="1:24" ht="12.75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</row>
    <row r="266" spans="1:24" ht="12.75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</row>
    <row r="267" spans="1:24" ht="12.75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</row>
    <row r="268" spans="1:24" ht="12.75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</row>
    <row r="269" spans="1:24" ht="12.75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</row>
    <row r="270" spans="1:24" ht="12.75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</row>
    <row r="271" spans="1:24" ht="12.75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</row>
    <row r="272" spans="1:24" ht="12.75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</row>
    <row r="273" spans="1:24" ht="12.75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</row>
    <row r="274" spans="1:24" ht="12.75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</row>
    <row r="275" spans="1:24" ht="12.75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</row>
    <row r="276" spans="1:24" ht="12.75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</row>
    <row r="277" spans="1:24" ht="12.75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</row>
    <row r="278" spans="1:24" ht="12.75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</row>
    <row r="279" spans="1:24" ht="12.75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</row>
    <row r="280" spans="1:24" ht="12.75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</row>
    <row r="281" spans="1:24" ht="12.75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</row>
    <row r="282" spans="1:24" ht="12.75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</row>
    <row r="283" spans="1:24" ht="12.75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</row>
    <row r="284" spans="1:24" ht="12.75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</row>
    <row r="285" spans="1:24" ht="12.75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</row>
    <row r="286" spans="1:24" ht="12.75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</row>
    <row r="287" spans="1:24" ht="12.75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</row>
    <row r="288" spans="1:24" ht="12.75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</row>
    <row r="289" spans="1:24" ht="12.75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</row>
    <row r="290" spans="1:24" ht="12.75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</row>
    <row r="291" spans="1:24" ht="12.75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</row>
    <row r="292" spans="1:24" ht="12.75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</row>
    <row r="293" spans="1:24" ht="12.75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</row>
    <row r="294" spans="1:24" ht="12.75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</row>
    <row r="295" spans="1:24" ht="12.75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</row>
    <row r="296" spans="1:24" ht="12.75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</row>
    <row r="297" spans="1:24" ht="12.75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</row>
    <row r="298" spans="1:24" ht="12.75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</row>
    <row r="299" spans="1:24" ht="12.75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</row>
    <row r="300" spans="1:24" ht="12.75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</row>
    <row r="301" spans="1:24" ht="12.75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</row>
    <row r="302" spans="1:24" ht="12.75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</row>
    <row r="303" spans="1:24" ht="12.75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</row>
    <row r="304" spans="1:24" ht="12.75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</row>
    <row r="305" spans="1:24" ht="12.75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</row>
    <row r="306" spans="1:24" ht="12.75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</row>
    <row r="307" spans="1:24" ht="12.75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</row>
    <row r="308" spans="1:24" ht="12.75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</row>
    <row r="309" spans="1:24" ht="12.75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</row>
    <row r="310" spans="1:24" ht="12.75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</row>
    <row r="311" spans="1:24" ht="12.75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</row>
    <row r="312" spans="1:24" ht="12.75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</row>
    <row r="313" spans="1:24" ht="12.75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</row>
    <row r="314" spans="1:24" ht="12.75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</row>
    <row r="315" spans="1:24" ht="12.75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</row>
    <row r="316" spans="1:24" ht="12.75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</row>
    <row r="317" spans="1:24" ht="12.75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</row>
    <row r="318" spans="1:24" ht="12.75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</row>
    <row r="319" spans="1:24" ht="12.75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</row>
    <row r="320" spans="1:24" ht="12.75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</row>
    <row r="321" spans="1:24" ht="12.75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</row>
    <row r="322" spans="1:24" ht="12.75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</row>
    <row r="323" spans="1:24" ht="12.75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</row>
    <row r="324" spans="1:24" ht="12.75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</row>
    <row r="325" spans="1:24" ht="12.75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</row>
    <row r="326" spans="1:24" ht="12.75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</row>
    <row r="327" spans="1:24" ht="12.75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</row>
    <row r="328" spans="1:24" ht="12.75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</row>
    <row r="329" spans="1:24" ht="12.75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</row>
    <row r="330" spans="1:24" ht="12.75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</row>
    <row r="331" spans="1:24" ht="12.75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</row>
    <row r="332" spans="1:24" ht="12.75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</row>
    <row r="333" spans="1:24" ht="12.75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</row>
    <row r="334" spans="1:24" ht="12.75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</row>
    <row r="335" spans="1:24" ht="12.75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</row>
    <row r="336" spans="1:24" ht="12.75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</row>
    <row r="337" spans="1:24" ht="12.75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</row>
    <row r="338" spans="1:24" ht="12.75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</row>
    <row r="339" spans="1:24" ht="12.75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</row>
    <row r="340" spans="1:24" ht="12.75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</row>
    <row r="341" spans="1:24" ht="12.75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</row>
    <row r="342" spans="1:24" ht="12.75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</row>
    <row r="343" spans="1:24" ht="12.75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</row>
    <row r="344" spans="1:24" ht="12.75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</row>
    <row r="345" spans="1:24" ht="12.75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</row>
    <row r="346" spans="1:24" ht="12.75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</row>
    <row r="347" spans="1:24" ht="12.75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</row>
    <row r="348" spans="1:24" ht="12.75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</row>
    <row r="349" spans="1:24" ht="12.75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</row>
    <row r="350" spans="1:24" ht="12.75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</row>
    <row r="351" spans="1:24" ht="12.75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</row>
    <row r="352" spans="1:24" ht="12.75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</row>
    <row r="353" spans="1:24" ht="12.75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</row>
    <row r="354" spans="1:24" ht="12.75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</row>
    <row r="355" spans="1:24" ht="12.75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</row>
    <row r="356" spans="1:24" ht="12.75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</row>
    <row r="357" spans="1:24" ht="12.75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</row>
    <row r="358" spans="1:24" ht="12.75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</row>
    <row r="359" spans="1:24" ht="12.75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</row>
    <row r="360" spans="1:24" ht="12.75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</row>
    <row r="361" spans="1:24" ht="12.75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</row>
    <row r="362" spans="1:24" ht="12.75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</row>
    <row r="363" spans="1:24" ht="12.75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</row>
    <row r="364" spans="1:24" ht="12.75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</row>
    <row r="365" spans="1:24" ht="12.75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</row>
    <row r="366" spans="1:24" ht="12.75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</row>
    <row r="367" spans="1:24" ht="12.75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</row>
    <row r="368" spans="1:24" ht="12.75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</row>
    <row r="369" spans="1:24" ht="12.75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</row>
    <row r="370" spans="1:24" ht="12.75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</row>
    <row r="371" spans="1:24" ht="12.75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</row>
    <row r="372" spans="1:24" ht="12.75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</row>
    <row r="373" spans="1:24" ht="12.75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</row>
    <row r="374" spans="1:24" ht="12.75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</row>
    <row r="375" spans="1:24" ht="12.75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</row>
    <row r="376" spans="1:24" ht="12.75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</row>
    <row r="377" spans="1:24" ht="12.75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</row>
    <row r="378" spans="1:24" ht="12.75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</row>
    <row r="379" spans="1:24" ht="12.75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</row>
    <row r="380" spans="1:24" ht="12.75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</row>
    <row r="381" spans="1:24" ht="12.75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</row>
    <row r="382" spans="1:24" ht="12.75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</row>
    <row r="383" spans="1:24" ht="12.75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</row>
    <row r="384" spans="1:24" ht="12.75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</row>
    <row r="385" spans="1:24" ht="12.75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</row>
    <row r="386" spans="1:24" ht="12.75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</row>
    <row r="387" spans="1:24" ht="12.75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</row>
    <row r="388" spans="1:24" ht="12.75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</row>
    <row r="389" spans="1:24" ht="12.75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</row>
    <row r="390" spans="1:24" ht="12.75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</row>
    <row r="391" spans="1:24" ht="12.75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</row>
    <row r="392" spans="1:24" ht="12.75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</row>
    <row r="393" spans="1:24" ht="12.75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</row>
    <row r="394" spans="1:24" ht="12.75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</row>
    <row r="395" spans="1:24" ht="12.75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</row>
    <row r="396" spans="1:24" ht="12.75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</row>
    <row r="397" spans="1:24" ht="12.75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</row>
    <row r="398" spans="1:24" ht="12.75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</row>
    <row r="399" spans="1:24" ht="12.75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</row>
    <row r="400" spans="1:24" ht="12.75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</row>
    <row r="401" spans="1:24" ht="12.75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</row>
    <row r="402" spans="1:24" ht="12.75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</row>
    <row r="403" spans="1:24" ht="12.75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</row>
    <row r="404" spans="1:24" ht="12.75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</row>
    <row r="405" spans="1:24" ht="12.75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</row>
    <row r="406" spans="1:24" ht="12.75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</row>
    <row r="407" spans="1:24" ht="12.75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</row>
    <row r="408" spans="1:24" ht="12.75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</row>
    <row r="409" spans="1:24" ht="12.75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</row>
    <row r="410" spans="1:24" ht="12.75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</row>
    <row r="411" spans="1:24" ht="12.75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</row>
    <row r="412" spans="1:24" ht="12.75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</row>
    <row r="413" spans="1:24" ht="12.75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</row>
    <row r="414" spans="1:24" ht="12.75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</row>
    <row r="415" spans="1:24" ht="12.75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</row>
    <row r="416" spans="1:24" ht="12.75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</row>
    <row r="417" spans="1:24" ht="12.75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</row>
    <row r="418" spans="1:24" ht="12.75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</row>
    <row r="419" spans="1:24" ht="12.75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</row>
    <row r="420" spans="1:24" ht="12.75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</row>
    <row r="421" spans="1:24" ht="12.75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</row>
    <row r="422" spans="1:24" ht="12.75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</row>
    <row r="423" spans="1:24" ht="12.75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</row>
    <row r="424" spans="1:24" ht="12.75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</row>
    <row r="425" spans="1:24" ht="12.75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</row>
    <row r="426" spans="1:24" ht="12.75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</row>
    <row r="427" spans="1:24" ht="12.75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</row>
    <row r="428" spans="1:24" ht="12.75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</row>
    <row r="429" spans="1:24" ht="12.75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</row>
    <row r="430" spans="1:24" ht="12.75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</row>
    <row r="431" spans="1:24" ht="12.75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</row>
    <row r="432" spans="1:24" ht="12.75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</row>
    <row r="433" spans="1:24" ht="12.75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</row>
    <row r="434" spans="1:24" ht="12.75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</row>
    <row r="435" spans="1:24" ht="12.75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</row>
    <row r="436" spans="1:24" ht="12.75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</row>
    <row r="437" spans="1:24" ht="12.75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</row>
    <row r="438" spans="1:24" ht="12.75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</row>
    <row r="439" spans="1:24" ht="12.75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</row>
    <row r="440" spans="1:24" ht="12.75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</row>
    <row r="441" spans="1:24" ht="12.75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</row>
    <row r="442" spans="1:24" ht="12.75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</row>
    <row r="443" spans="1:24" ht="12.75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</row>
    <row r="444" spans="1:24" ht="12.75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</row>
    <row r="445" spans="1:24" ht="12.75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</row>
    <row r="446" spans="1:24" ht="12.75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</row>
    <row r="447" spans="1:24" ht="12.75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</row>
    <row r="448" spans="1:24" ht="12.75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</row>
    <row r="449" spans="1:24" ht="12.75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</row>
    <row r="450" spans="1:24" ht="12.75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</row>
    <row r="451" spans="1:24" ht="12.75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</row>
    <row r="452" spans="1:24" ht="12.75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</row>
    <row r="453" spans="1:24" ht="12.75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</row>
    <row r="454" spans="1:24" ht="12.75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</row>
    <row r="455" spans="1:24" ht="12.75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</row>
    <row r="456" spans="1:24" ht="12.75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</row>
    <row r="457" spans="1:24" ht="12.75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</row>
    <row r="458" spans="1:24" ht="12.75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</row>
    <row r="459" spans="1:24" ht="12.75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</row>
    <row r="460" spans="1:24" ht="12.75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</row>
    <row r="461" spans="1:24" ht="12.75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</row>
    <row r="462" spans="1:24" ht="12.75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</row>
    <row r="463" spans="1:24" ht="12.75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</row>
    <row r="464" spans="1:24" ht="12.75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</row>
    <row r="465" spans="1:24" ht="12.75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</row>
    <row r="466" spans="1:24" ht="12.75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</row>
    <row r="467" spans="1:24" ht="12.75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</row>
    <row r="468" spans="1:24" ht="12.75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</row>
    <row r="469" spans="1:24" ht="12.75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</row>
    <row r="470" spans="1:24" ht="12.75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</row>
    <row r="471" spans="1:24" ht="12.75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</row>
    <row r="472" spans="1:24" ht="12.75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</row>
    <row r="473" spans="1:24" ht="12.75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</row>
    <row r="474" spans="1:24" ht="12.75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</row>
    <row r="475" spans="1:24" ht="12.75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</row>
    <row r="476" spans="1:24" ht="12.75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</row>
    <row r="477" spans="1:24" ht="12.75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</row>
    <row r="478" spans="1:24" ht="12.75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</row>
    <row r="479" spans="1:24" ht="12.75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</row>
    <row r="480" spans="1:24" ht="12.75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</row>
    <row r="481" spans="1:24" ht="12.75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</row>
    <row r="482" spans="1:24" ht="12.75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</row>
    <row r="483" spans="1:24" ht="12.75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</row>
    <row r="484" spans="1:24" ht="12.75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</row>
    <row r="485" spans="1:24" ht="12.75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</row>
    <row r="486" spans="1:24" ht="12.75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</row>
    <row r="487" spans="1:24" ht="12.75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</row>
    <row r="488" spans="1:24" ht="12.75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</row>
    <row r="489" spans="1:24" ht="12.75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</row>
    <row r="490" spans="1:24" ht="12.75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</row>
    <row r="491" spans="1:24" ht="12.75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</row>
    <row r="492" spans="1:24" ht="12.75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</row>
    <row r="493" spans="1:24" ht="12.75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</row>
    <row r="494" spans="1:24" ht="12.75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</row>
    <row r="495" spans="1:24" ht="12.75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</row>
    <row r="496" spans="1:24" ht="12.75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</row>
    <row r="497" spans="1:24" ht="12.75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</row>
    <row r="498" spans="1:24" ht="12.75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</row>
    <row r="499" spans="1:24" ht="12.75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</row>
    <row r="500" spans="1:24" ht="12.75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</row>
    <row r="501" spans="1:24" ht="12.75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</row>
    <row r="502" spans="1:24" ht="12.75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</row>
    <row r="503" spans="1:24" ht="12.75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</row>
    <row r="504" spans="1:24" ht="12.75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</row>
    <row r="505" spans="1:24" ht="12.75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</row>
    <row r="506" spans="1:24" ht="12.75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</row>
    <row r="507" spans="1:24" ht="12.75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</row>
    <row r="508" spans="1:24" ht="12.75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</row>
    <row r="509" spans="1:24" ht="12.75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</row>
    <row r="510" spans="1:24" ht="12.75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</row>
    <row r="511" spans="1:24" ht="12.75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</row>
    <row r="512" spans="1:24" ht="12.75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</row>
    <row r="513" spans="1:24" ht="12.75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</row>
    <row r="514" spans="1:24" ht="12.75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</row>
    <row r="515" spans="1:24" ht="12.75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</row>
    <row r="516" spans="1:24" ht="12.75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</row>
    <row r="517" spans="1:24" ht="12.75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</row>
    <row r="518" spans="1:24" ht="12.75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</row>
    <row r="519" spans="1:24" ht="12.75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</row>
    <row r="520" spans="1:24" ht="12.75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</row>
    <row r="521" spans="1:24" ht="12.75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</row>
    <row r="522" spans="1:24" ht="12.75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</row>
    <row r="523" spans="1:24" ht="12.75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</row>
    <row r="524" spans="1:24" ht="12.75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</row>
    <row r="525" spans="1:24" ht="12.75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</row>
    <row r="526" spans="1:24" ht="12.75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</row>
    <row r="527" spans="1:24" ht="12.75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</row>
    <row r="528" spans="1:24" ht="12.75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</row>
    <row r="529" spans="1:24" ht="12.75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</row>
    <row r="530" spans="1:24" ht="12.75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</row>
    <row r="531" spans="1:24" ht="12.75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</row>
    <row r="532" spans="1:24" ht="12.75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</row>
    <row r="533" spans="1:24" ht="12.75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</row>
    <row r="534" spans="1:24" ht="12.75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</row>
    <row r="535" spans="1:24" ht="12.75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</row>
    <row r="536" spans="1:24" ht="12.75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</row>
    <row r="537" spans="1:24" ht="12.75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</row>
    <row r="538" spans="1:24" ht="12.75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</row>
    <row r="539" spans="1:24" ht="12.75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</row>
    <row r="540" spans="1:24" ht="12.75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</row>
    <row r="541" spans="1:24" ht="12.75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</row>
    <row r="542" spans="1:24" ht="12.75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</row>
    <row r="543" spans="1:24" ht="12.75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</row>
    <row r="544" spans="1:24" ht="12.75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</row>
    <row r="545" spans="1:24" ht="12.75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</row>
    <row r="546" spans="1:24" ht="12.75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</row>
    <row r="547" spans="1:24" ht="12.75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</row>
    <row r="548" spans="1:24" ht="12.75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</row>
    <row r="549" spans="1:24" ht="12.75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</row>
    <row r="550" spans="1:24" ht="12.75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</row>
    <row r="551" spans="1:24" ht="12.75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</row>
    <row r="552" spans="1:24" ht="12.75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</row>
    <row r="553" spans="1:24" ht="12.75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</row>
    <row r="554" spans="1:24" ht="12.75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</row>
    <row r="555" spans="1:24" ht="12.75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</row>
    <row r="556" spans="1:24" ht="12.75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</row>
    <row r="557" spans="1:24" ht="12.75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</row>
    <row r="558" spans="1:24" ht="12.75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</row>
    <row r="559" spans="1:24" ht="12.75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</row>
    <row r="560" spans="1:24" ht="12.75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</row>
    <row r="561" spans="1:24" ht="12.75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</row>
    <row r="562" spans="1:24" ht="12.75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</row>
    <row r="563" spans="1:24" ht="12.75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</row>
    <row r="564" spans="1:24" ht="12.75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</row>
    <row r="565" spans="1:24" ht="12.75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</row>
    <row r="566" spans="1:24" ht="12.75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</row>
    <row r="567" spans="1:24" ht="12.75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</row>
    <row r="568" spans="1:24" ht="12.75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</row>
    <row r="569" spans="1:24" ht="12.75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</row>
    <row r="570" spans="1:24" ht="12.75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</row>
    <row r="571" spans="1:24" ht="12.75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</row>
    <row r="572" spans="1:24" ht="12.75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</row>
    <row r="573" spans="1:24" ht="12.75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</row>
    <row r="574" spans="1:24" ht="12.75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</row>
    <row r="575" spans="1:24" ht="12.75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</row>
    <row r="576" spans="1:24" ht="12.75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</row>
  </sheetData>
  <sheetProtection/>
  <mergeCells count="3">
    <mergeCell ref="B5:D5"/>
    <mergeCell ref="A1:O2"/>
    <mergeCell ref="E5:H5"/>
  </mergeCells>
  <conditionalFormatting sqref="G7 G9">
    <cfRule type="expression" priority="190" dxfId="1305" stopIfTrue="1">
      <formula>IF(AND($F$7=$F$9,$F$7&lt;&gt;"",$F$9&lt;&gt;""),1,0)</formula>
    </cfRule>
  </conditionalFormatting>
  <conditionalFormatting sqref="G11 G13">
    <cfRule type="expression" priority="191" dxfId="1305" stopIfTrue="1">
      <formula>IF(AND($F$11=$F$13,$F$11&lt;&gt;"",$F$13&lt;&gt;""),1,0)</formula>
    </cfRule>
  </conditionalFormatting>
  <conditionalFormatting sqref="G15 G17">
    <cfRule type="expression" priority="192" dxfId="1305" stopIfTrue="1">
      <formula>IF(AND($F$15=$F$17,$F$15&lt;&gt;"",$F$17&lt;&gt;""),1,0)</formula>
    </cfRule>
  </conditionalFormatting>
  <conditionalFormatting sqref="G19 G21">
    <cfRule type="expression" priority="193" dxfId="1305" stopIfTrue="1">
      <formula>IF(AND($F$19=$F$21,$F$19&lt;&gt;"",$F$21&lt;&gt;""),1,0)</formula>
    </cfRule>
  </conditionalFormatting>
  <conditionalFormatting sqref="G25 G23">
    <cfRule type="expression" priority="194" dxfId="1305" stopIfTrue="1">
      <formula>IF(AND($F$23=$F$25,$F$23&lt;&gt;"",$F$25&lt;&gt;""),1,0)</formula>
    </cfRule>
  </conditionalFormatting>
  <conditionalFormatting sqref="G29 G31">
    <cfRule type="expression" priority="195" dxfId="1305" stopIfTrue="1">
      <formula>IF(AND($F$29=$F$31,$F$29&lt;&gt;"",$F$31&lt;&gt;""),1,0)</formula>
    </cfRule>
  </conditionalFormatting>
  <conditionalFormatting sqref="G33 G35">
    <cfRule type="expression" priority="196" dxfId="1305" stopIfTrue="1">
      <formula>IF(AND($F$33=$F$35,$F$33&lt;&gt;"",$F$35&lt;&gt;""),1,0)</formula>
    </cfRule>
  </conditionalFormatting>
  <conditionalFormatting sqref="G37 G39">
    <cfRule type="expression" priority="197" dxfId="1305" stopIfTrue="1">
      <formula>IF(AND($F$37=$F$39,$F$37&lt;&gt;"",$F$39&lt;&gt;""),1,0)</formula>
    </cfRule>
  </conditionalFormatting>
  <conditionalFormatting sqref="C11:C12 B34:D34 B30:D30 B24:D24 B20:D20 B16:D16 B12:D12 A8:E8">
    <cfRule type="expression" priority="198" dxfId="1" stopIfTrue="1">
      <formula>IF(OR($E$8="en juego",$E$8="hoy!"),1,0)</formula>
    </cfRule>
  </conditionalFormatting>
  <conditionalFormatting sqref="A38:B38 E38">
    <cfRule type="expression" priority="199" dxfId="1" stopIfTrue="1">
      <formula>IF(OR($E$38="en juego",$E$38="hoy!"),1,0)</formula>
    </cfRule>
  </conditionalFormatting>
  <conditionalFormatting sqref="E34 B38:C38 A34:C34">
    <cfRule type="expression" priority="200" dxfId="1" stopIfTrue="1">
      <formula>IF(OR($E$34="en juego",$E$34="hoy!"),1,0)</formula>
    </cfRule>
  </conditionalFormatting>
  <conditionalFormatting sqref="A30:B30 E30">
    <cfRule type="expression" priority="201" dxfId="1" stopIfTrue="1">
      <formula>IF(OR($E$30="en juego",$E$30="hoy!"),1,0)</formula>
    </cfRule>
  </conditionalFormatting>
  <conditionalFormatting sqref="E24 C30 A24:C24">
    <cfRule type="expression" priority="202" dxfId="1" stopIfTrue="1">
      <formula>IF(OR($E$24="en juego",$E$24="hoy!"),1,0)</formula>
    </cfRule>
  </conditionalFormatting>
  <conditionalFormatting sqref="A20:B20 E20">
    <cfRule type="expression" priority="203" dxfId="1" stopIfTrue="1">
      <formula>IF(OR($E$20="en juego",$E$20="hoy!"),1,0)</formula>
    </cfRule>
  </conditionalFormatting>
  <conditionalFormatting sqref="E16 C20 A16:C16">
    <cfRule type="expression" priority="204" dxfId="1" stopIfTrue="1">
      <formula>IF(OR($E$16="en juego",$E$16="hoy!"),1,0)</formula>
    </cfRule>
  </conditionalFormatting>
  <conditionalFormatting sqref="A12:B12 D12:E12 D38 B20 D20 B30 D30">
    <cfRule type="expression" priority="205" dxfId="1" stopIfTrue="1">
      <formula>IF(OR($E$12="en juego",$E$12="hoy!"),1,0)</formula>
    </cfRule>
  </conditionalFormatting>
  <conditionalFormatting sqref="B16 D16">
    <cfRule type="expression" priority="189" dxfId="1" stopIfTrue="1">
      <formula>IF(OR($E$12="en juego",$E$12="hoy!"),1,0)</formula>
    </cfRule>
  </conditionalFormatting>
  <conditionalFormatting sqref="B24:C24">
    <cfRule type="expression" priority="188" dxfId="1" stopIfTrue="1">
      <formula>IF(OR($E$16="en juego",$E$16="hoy!"),1,0)</formula>
    </cfRule>
  </conditionalFormatting>
  <conditionalFormatting sqref="B24 D24">
    <cfRule type="expression" priority="187" dxfId="1" stopIfTrue="1">
      <formula>IF(OR($E$12="en juego",$E$12="hoy!"),1,0)</formula>
    </cfRule>
  </conditionalFormatting>
  <conditionalFormatting sqref="B34:C34">
    <cfRule type="expression" priority="186" dxfId="1" stopIfTrue="1">
      <formula>IF(OR($E$24="en juego",$E$24="hoy!"),1,0)</formula>
    </cfRule>
  </conditionalFormatting>
  <conditionalFormatting sqref="B30">
    <cfRule type="expression" priority="185" dxfId="1" stopIfTrue="1">
      <formula>IF(OR($E$20="en juego",$E$20="hoy!"),1,0)</formula>
    </cfRule>
  </conditionalFormatting>
  <conditionalFormatting sqref="C30">
    <cfRule type="expression" priority="184" dxfId="1" stopIfTrue="1">
      <formula>IF(OR($E$16="en juego",$E$16="hoy!"),1,0)</formula>
    </cfRule>
  </conditionalFormatting>
  <conditionalFormatting sqref="B34:C34">
    <cfRule type="expression" priority="183" dxfId="1" stopIfTrue="1">
      <formula>IF(OR($E$16="en juego",$E$16="hoy!"),1,0)</formula>
    </cfRule>
  </conditionalFormatting>
  <conditionalFormatting sqref="B34 D34">
    <cfRule type="expression" priority="182" dxfId="1" stopIfTrue="1">
      <formula>IF(OR($E$12="en juego",$E$12="hoy!"),1,0)</formula>
    </cfRule>
  </conditionalFormatting>
  <conditionalFormatting sqref="B38:D38">
    <cfRule type="expression" priority="181" dxfId="1" stopIfTrue="1">
      <formula>IF(OR($E$8="en juego",$E$8="hoy!"),1,0)</formula>
    </cfRule>
  </conditionalFormatting>
  <conditionalFormatting sqref="B38:C38">
    <cfRule type="expression" priority="180" dxfId="1" stopIfTrue="1">
      <formula>IF(OR($E$24="en juego",$E$24="hoy!"),1,0)</formula>
    </cfRule>
  </conditionalFormatting>
  <conditionalFormatting sqref="B38:C38">
    <cfRule type="expression" priority="179" dxfId="1" stopIfTrue="1">
      <formula>IF(OR($E$16="en juego",$E$16="hoy!"),1,0)</formula>
    </cfRule>
  </conditionalFormatting>
  <conditionalFormatting sqref="B38 D38">
    <cfRule type="expression" priority="178" dxfId="1" stopIfTrue="1">
      <formula>IF(OR($E$12="en juego",$E$12="hoy!"),1,0)</formula>
    </cfRule>
  </conditionalFormatting>
  <conditionalFormatting sqref="C24">
    <cfRule type="expression" priority="177" dxfId="1" stopIfTrue="1">
      <formula>IF(OR($E$16="en juego",$E$16="hoy!"),1,0)</formula>
    </cfRule>
  </conditionalFormatting>
  <conditionalFormatting sqref="C30">
    <cfRule type="expression" priority="176" dxfId="1" stopIfTrue="1">
      <formula>IF(OR($E$16="en juego",$E$16="hoy!"),1,0)</formula>
    </cfRule>
  </conditionalFormatting>
  <conditionalFormatting sqref="C30">
    <cfRule type="expression" priority="175" dxfId="1" stopIfTrue="1">
      <formula>IF(OR($E$16="en juego",$E$16="hoy!"),1,0)</formula>
    </cfRule>
  </conditionalFormatting>
  <conditionalFormatting sqref="C34">
    <cfRule type="expression" priority="174" dxfId="1" stopIfTrue="1">
      <formula>IF(OR($E$24="en juego",$E$24="hoy!"),1,0)</formula>
    </cfRule>
  </conditionalFormatting>
  <conditionalFormatting sqref="C34">
    <cfRule type="expression" priority="173" dxfId="1" stopIfTrue="1">
      <formula>IF(OR($E$16="en juego",$E$16="hoy!"),1,0)</formula>
    </cfRule>
  </conditionalFormatting>
  <conditionalFormatting sqref="C34">
    <cfRule type="expression" priority="172" dxfId="1" stopIfTrue="1">
      <formula>IF(OR($E$16="en juego",$E$16="hoy!"),1,0)</formula>
    </cfRule>
  </conditionalFormatting>
  <conditionalFormatting sqref="C34">
    <cfRule type="expression" priority="171" dxfId="1" stopIfTrue="1">
      <formula>IF(OR($E$16="en juego",$E$16="hoy!"),1,0)</formula>
    </cfRule>
  </conditionalFormatting>
  <conditionalFormatting sqref="C38">
    <cfRule type="expression" priority="170" dxfId="1" stopIfTrue="1">
      <formula>IF(OR($E$8="en juego",$E$8="hoy!"),1,0)</formula>
    </cfRule>
  </conditionalFormatting>
  <conditionalFormatting sqref="C38">
    <cfRule type="expression" priority="169" dxfId="1" stopIfTrue="1">
      <formula>IF(OR($E$24="en juego",$E$24="hoy!"),1,0)</formula>
    </cfRule>
  </conditionalFormatting>
  <conditionalFormatting sqref="C38">
    <cfRule type="expression" priority="168" dxfId="1" stopIfTrue="1">
      <formula>IF(OR($E$16="en juego",$E$16="hoy!"),1,0)</formula>
    </cfRule>
  </conditionalFormatting>
  <conditionalFormatting sqref="C38">
    <cfRule type="expression" priority="167" dxfId="1" stopIfTrue="1">
      <formula>IF(OR($E$24="en juego",$E$24="hoy!"),1,0)</formula>
    </cfRule>
  </conditionalFormatting>
  <conditionalFormatting sqref="C38">
    <cfRule type="expression" priority="166" dxfId="1" stopIfTrue="1">
      <formula>IF(OR($E$16="en juego",$E$16="hoy!"),1,0)</formula>
    </cfRule>
  </conditionalFormatting>
  <conditionalFormatting sqref="C38">
    <cfRule type="expression" priority="165" dxfId="1" stopIfTrue="1">
      <formula>IF(OR($E$16="en juego",$E$16="hoy!"),1,0)</formula>
    </cfRule>
  </conditionalFormatting>
  <conditionalFormatting sqref="C38">
    <cfRule type="expression" priority="164" dxfId="1" stopIfTrue="1">
      <formula>IF(OR($E$16="en juego",$E$16="hoy!"),1,0)</formula>
    </cfRule>
  </conditionalFormatting>
  <conditionalFormatting sqref="D16">
    <cfRule type="expression" priority="163" dxfId="1" stopIfTrue="1">
      <formula>IF(OR($E$12="en juego",$E$12="hoy!"),1,0)</formula>
    </cfRule>
  </conditionalFormatting>
  <conditionalFormatting sqref="D20">
    <cfRule type="expression" priority="162" dxfId="1" stopIfTrue="1">
      <formula>IF(OR($E$12="en juego",$E$12="hoy!"),1,0)</formula>
    </cfRule>
  </conditionalFormatting>
  <conditionalFormatting sqref="D20">
    <cfRule type="expression" priority="161" dxfId="1" stopIfTrue="1">
      <formula>IF(OR($E$12="en juego",$E$12="hoy!"),1,0)</formula>
    </cfRule>
  </conditionalFormatting>
  <conditionalFormatting sqref="D24">
    <cfRule type="expression" priority="160" dxfId="1" stopIfTrue="1">
      <formula>IF(OR($E$12="en juego",$E$12="hoy!"),1,0)</formula>
    </cfRule>
  </conditionalFormatting>
  <conditionalFormatting sqref="D24">
    <cfRule type="expression" priority="159" dxfId="1" stopIfTrue="1">
      <formula>IF(OR($E$12="en juego",$E$12="hoy!"),1,0)</formula>
    </cfRule>
  </conditionalFormatting>
  <conditionalFormatting sqref="D24">
    <cfRule type="expression" priority="158" dxfId="1" stopIfTrue="1">
      <formula>IF(OR($E$12="en juego",$E$12="hoy!"),1,0)</formula>
    </cfRule>
  </conditionalFormatting>
  <conditionalFormatting sqref="D30">
    <cfRule type="expression" priority="157" dxfId="1" stopIfTrue="1">
      <formula>IF(OR($E$12="en juego",$E$12="hoy!"),1,0)</formula>
    </cfRule>
  </conditionalFormatting>
  <conditionalFormatting sqref="D30">
    <cfRule type="expression" priority="156" dxfId="1" stopIfTrue="1">
      <formula>IF(OR($E$12="en juego",$E$12="hoy!"),1,0)</formula>
    </cfRule>
  </conditionalFormatting>
  <conditionalFormatting sqref="D30">
    <cfRule type="expression" priority="155" dxfId="1" stopIfTrue="1">
      <formula>IF(OR($E$12="en juego",$E$12="hoy!"),1,0)</formula>
    </cfRule>
  </conditionalFormatting>
  <conditionalFormatting sqref="D30">
    <cfRule type="expression" priority="154" dxfId="1" stopIfTrue="1">
      <formula>IF(OR($E$12="en juego",$E$12="hoy!"),1,0)</formula>
    </cfRule>
  </conditionalFormatting>
  <conditionalFormatting sqref="D34">
    <cfRule type="expression" priority="153" dxfId="1" stopIfTrue="1">
      <formula>IF(OR($E$12="en juego",$E$12="hoy!"),1,0)</formula>
    </cfRule>
  </conditionalFormatting>
  <conditionalFormatting sqref="D34">
    <cfRule type="expression" priority="152" dxfId="1" stopIfTrue="1">
      <formula>IF(OR($E$12="en juego",$E$12="hoy!"),1,0)</formula>
    </cfRule>
  </conditionalFormatting>
  <conditionalFormatting sqref="D34">
    <cfRule type="expression" priority="151" dxfId="1" stopIfTrue="1">
      <formula>IF(OR($E$12="en juego",$E$12="hoy!"),1,0)</formula>
    </cfRule>
  </conditionalFormatting>
  <conditionalFormatting sqref="D34">
    <cfRule type="expression" priority="150" dxfId="1" stopIfTrue="1">
      <formula>IF(OR($E$12="en juego",$E$12="hoy!"),1,0)</formula>
    </cfRule>
  </conditionalFormatting>
  <conditionalFormatting sqref="D34">
    <cfRule type="expression" priority="149" dxfId="1" stopIfTrue="1">
      <formula>IF(OR($E$12="en juego",$E$12="hoy!"),1,0)</formula>
    </cfRule>
  </conditionalFormatting>
  <conditionalFormatting sqref="D38">
    <cfRule type="expression" priority="148" dxfId="1" stopIfTrue="1">
      <formula>IF(OR($E$8="en juego",$E$8="hoy!"),1,0)</formula>
    </cfRule>
  </conditionalFormatting>
  <conditionalFormatting sqref="D38">
    <cfRule type="expression" priority="147" dxfId="1" stopIfTrue="1">
      <formula>IF(OR($E$12="en juego",$E$12="hoy!"),1,0)</formula>
    </cfRule>
  </conditionalFormatting>
  <conditionalFormatting sqref="D38">
    <cfRule type="expression" priority="146" dxfId="1" stopIfTrue="1">
      <formula>IF(OR($E$12="en juego",$E$12="hoy!"),1,0)</formula>
    </cfRule>
  </conditionalFormatting>
  <conditionalFormatting sqref="D38">
    <cfRule type="expression" priority="145" dxfId="1" stopIfTrue="1">
      <formula>IF(OR($E$12="en juego",$E$12="hoy!"),1,0)</formula>
    </cfRule>
  </conditionalFormatting>
  <conditionalFormatting sqref="D38">
    <cfRule type="expression" priority="144" dxfId="1" stopIfTrue="1">
      <formula>IF(OR($E$12="en juego",$E$12="hoy!"),1,0)</formula>
    </cfRule>
  </conditionalFormatting>
  <conditionalFormatting sqref="D38">
    <cfRule type="expression" priority="143" dxfId="1" stopIfTrue="1">
      <formula>IF(OR($E$12="en juego",$E$12="hoy!"),1,0)</formula>
    </cfRule>
  </conditionalFormatting>
  <conditionalFormatting sqref="D38">
    <cfRule type="expression" priority="142" dxfId="1" stopIfTrue="1">
      <formula>IF(OR($E$12="en juego",$E$12="hoy!"),1,0)</formula>
    </cfRule>
  </conditionalFormatting>
  <conditionalFormatting sqref="C34">
    <cfRule type="expression" priority="141" dxfId="1" stopIfTrue="1">
      <formula>IF(OR($E$8="en juego",$E$8="hoy!"),1,0)</formula>
    </cfRule>
  </conditionalFormatting>
  <conditionalFormatting sqref="C34">
    <cfRule type="expression" priority="140" dxfId="1" stopIfTrue="1">
      <formula>IF(OR($E$24="en juego",$E$24="hoy!"),1,0)</formula>
    </cfRule>
  </conditionalFormatting>
  <conditionalFormatting sqref="C34">
    <cfRule type="expression" priority="139" dxfId="1" stopIfTrue="1">
      <formula>IF(OR($E$16="en juego",$E$16="hoy!"),1,0)</formula>
    </cfRule>
  </conditionalFormatting>
  <conditionalFormatting sqref="C34">
    <cfRule type="expression" priority="138" dxfId="1" stopIfTrue="1">
      <formula>IF(OR($E$8="en juego",$E$8="hoy!"),1,0)</formula>
    </cfRule>
  </conditionalFormatting>
  <conditionalFormatting sqref="C34">
    <cfRule type="expression" priority="137" dxfId="1" stopIfTrue="1">
      <formula>IF(OR($E$24="en juego",$E$24="hoy!"),1,0)</formula>
    </cfRule>
  </conditionalFormatting>
  <conditionalFormatting sqref="C34">
    <cfRule type="expression" priority="136" dxfId="1" stopIfTrue="1">
      <formula>IF(OR($E$16="en juego",$E$16="hoy!"),1,0)</formula>
    </cfRule>
  </conditionalFormatting>
  <conditionalFormatting sqref="C34">
    <cfRule type="expression" priority="135" dxfId="1" stopIfTrue="1">
      <formula>IF(OR($E$24="en juego",$E$24="hoy!"),1,0)</formula>
    </cfRule>
  </conditionalFormatting>
  <conditionalFormatting sqref="C34">
    <cfRule type="expression" priority="134" dxfId="1" stopIfTrue="1">
      <formula>IF(OR($E$16="en juego",$E$16="hoy!"),1,0)</formula>
    </cfRule>
  </conditionalFormatting>
  <conditionalFormatting sqref="C34">
    <cfRule type="expression" priority="133" dxfId="1" stopIfTrue="1">
      <formula>IF(OR($E$16="en juego",$E$16="hoy!"),1,0)</formula>
    </cfRule>
  </conditionalFormatting>
  <conditionalFormatting sqref="C34">
    <cfRule type="expression" priority="132" dxfId="1" stopIfTrue="1">
      <formula>IF(OR($E$16="en juego",$E$16="hoy!"),1,0)</formula>
    </cfRule>
  </conditionalFormatting>
  <conditionalFormatting sqref="C30">
    <cfRule type="expression" priority="131" dxfId="1" stopIfTrue="1">
      <formula>IF(OR($E$34="en juego",$E$34="hoy!"),1,0)</formula>
    </cfRule>
  </conditionalFormatting>
  <conditionalFormatting sqref="C30">
    <cfRule type="expression" priority="130" dxfId="1" stopIfTrue="1">
      <formula>IF(OR($E$24="en juego",$E$24="hoy!"),1,0)</formula>
    </cfRule>
  </conditionalFormatting>
  <conditionalFormatting sqref="C30">
    <cfRule type="expression" priority="129" dxfId="1" stopIfTrue="1">
      <formula>IF(OR($E$16="en juego",$E$16="hoy!"),1,0)</formula>
    </cfRule>
  </conditionalFormatting>
  <conditionalFormatting sqref="C30">
    <cfRule type="expression" priority="128" dxfId="1" stopIfTrue="1">
      <formula>IF(OR($E$24="en juego",$E$24="hoy!"),1,0)</formula>
    </cfRule>
  </conditionalFormatting>
  <conditionalFormatting sqref="C30">
    <cfRule type="expression" priority="127" dxfId="1" stopIfTrue="1">
      <formula>IF(OR($E$16="en juego",$E$16="hoy!"),1,0)</formula>
    </cfRule>
  </conditionalFormatting>
  <conditionalFormatting sqref="C30">
    <cfRule type="expression" priority="126" dxfId="1" stopIfTrue="1">
      <formula>IF(OR($E$16="en juego",$E$16="hoy!"),1,0)</formula>
    </cfRule>
  </conditionalFormatting>
  <conditionalFormatting sqref="C30">
    <cfRule type="expression" priority="125" dxfId="1" stopIfTrue="1">
      <formula>IF(OR($E$16="en juego",$E$16="hoy!"),1,0)</formula>
    </cfRule>
  </conditionalFormatting>
  <conditionalFormatting sqref="C30">
    <cfRule type="expression" priority="124" dxfId="1" stopIfTrue="1">
      <formula>IF(OR($E$8="en juego",$E$8="hoy!"),1,0)</formula>
    </cfRule>
  </conditionalFormatting>
  <conditionalFormatting sqref="C30">
    <cfRule type="expression" priority="123" dxfId="1" stopIfTrue="1">
      <formula>IF(OR($E$24="en juego",$E$24="hoy!"),1,0)</formula>
    </cfRule>
  </conditionalFormatting>
  <conditionalFormatting sqref="C30">
    <cfRule type="expression" priority="122" dxfId="1" stopIfTrue="1">
      <formula>IF(OR($E$16="en juego",$E$16="hoy!"),1,0)</formula>
    </cfRule>
  </conditionalFormatting>
  <conditionalFormatting sqref="C30">
    <cfRule type="expression" priority="121" dxfId="1" stopIfTrue="1">
      <formula>IF(OR($E$8="en juego",$E$8="hoy!"),1,0)</formula>
    </cfRule>
  </conditionalFormatting>
  <conditionalFormatting sqref="C30">
    <cfRule type="expression" priority="120" dxfId="1" stopIfTrue="1">
      <formula>IF(OR($E$24="en juego",$E$24="hoy!"),1,0)</formula>
    </cfRule>
  </conditionalFormatting>
  <conditionalFormatting sqref="C30">
    <cfRule type="expression" priority="119" dxfId="1" stopIfTrue="1">
      <formula>IF(OR($E$16="en juego",$E$16="hoy!"),1,0)</formula>
    </cfRule>
  </conditionalFormatting>
  <conditionalFormatting sqref="C30">
    <cfRule type="expression" priority="118" dxfId="1" stopIfTrue="1">
      <formula>IF(OR($E$24="en juego",$E$24="hoy!"),1,0)</formula>
    </cfRule>
  </conditionalFormatting>
  <conditionalFormatting sqref="C30">
    <cfRule type="expression" priority="117" dxfId="1" stopIfTrue="1">
      <formula>IF(OR($E$16="en juego",$E$16="hoy!"),1,0)</formula>
    </cfRule>
  </conditionalFormatting>
  <conditionalFormatting sqref="C30">
    <cfRule type="expression" priority="116" dxfId="1" stopIfTrue="1">
      <formula>IF(OR($E$16="en juego",$E$16="hoy!"),1,0)</formula>
    </cfRule>
  </conditionalFormatting>
  <conditionalFormatting sqref="C30">
    <cfRule type="expression" priority="115" dxfId="1" stopIfTrue="1">
      <formula>IF(OR($E$16="en juego",$E$16="hoy!"),1,0)</formula>
    </cfRule>
  </conditionalFormatting>
  <conditionalFormatting sqref="C24">
    <cfRule type="expression" priority="114" dxfId="1" stopIfTrue="1">
      <formula>IF(OR($E$16="en juego",$E$16="hoy!"),1,0)</formula>
    </cfRule>
  </conditionalFormatting>
  <conditionalFormatting sqref="C24">
    <cfRule type="expression" priority="113" dxfId="1" stopIfTrue="1">
      <formula>IF(OR($E$16="en juego",$E$16="hoy!"),1,0)</formula>
    </cfRule>
  </conditionalFormatting>
  <conditionalFormatting sqref="C24">
    <cfRule type="expression" priority="112" dxfId="1" stopIfTrue="1">
      <formula>IF(OR($E$16="en juego",$E$16="hoy!"),1,0)</formula>
    </cfRule>
  </conditionalFormatting>
  <conditionalFormatting sqref="C24">
    <cfRule type="expression" priority="111" dxfId="1" stopIfTrue="1">
      <formula>IF(OR($E$34="en juego",$E$34="hoy!"),1,0)</formula>
    </cfRule>
  </conditionalFormatting>
  <conditionalFormatting sqref="C24">
    <cfRule type="expression" priority="110" dxfId="1" stopIfTrue="1">
      <formula>IF(OR($E$24="en juego",$E$24="hoy!"),1,0)</formula>
    </cfRule>
  </conditionalFormatting>
  <conditionalFormatting sqref="C24">
    <cfRule type="expression" priority="109" dxfId="1" stopIfTrue="1">
      <formula>IF(OR($E$16="en juego",$E$16="hoy!"),1,0)</formula>
    </cfRule>
  </conditionalFormatting>
  <conditionalFormatting sqref="C24">
    <cfRule type="expression" priority="108" dxfId="1" stopIfTrue="1">
      <formula>IF(OR($E$24="en juego",$E$24="hoy!"),1,0)</formula>
    </cfRule>
  </conditionalFormatting>
  <conditionalFormatting sqref="C24">
    <cfRule type="expression" priority="107" dxfId="1" stopIfTrue="1">
      <formula>IF(OR($E$16="en juego",$E$16="hoy!"),1,0)</formula>
    </cfRule>
  </conditionalFormatting>
  <conditionalFormatting sqref="C24">
    <cfRule type="expression" priority="106" dxfId="1" stopIfTrue="1">
      <formula>IF(OR($E$16="en juego",$E$16="hoy!"),1,0)</formula>
    </cfRule>
  </conditionalFormatting>
  <conditionalFormatting sqref="C24">
    <cfRule type="expression" priority="105" dxfId="1" stopIfTrue="1">
      <formula>IF(OR($E$16="en juego",$E$16="hoy!"),1,0)</formula>
    </cfRule>
  </conditionalFormatting>
  <conditionalFormatting sqref="C24">
    <cfRule type="expression" priority="104" dxfId="1" stopIfTrue="1">
      <formula>IF(OR($E$8="en juego",$E$8="hoy!"),1,0)</formula>
    </cfRule>
  </conditionalFormatting>
  <conditionalFormatting sqref="C24">
    <cfRule type="expression" priority="103" dxfId="1" stopIfTrue="1">
      <formula>IF(OR($E$24="en juego",$E$24="hoy!"),1,0)</formula>
    </cfRule>
  </conditionalFormatting>
  <conditionalFormatting sqref="C24">
    <cfRule type="expression" priority="102" dxfId="1" stopIfTrue="1">
      <formula>IF(OR($E$16="en juego",$E$16="hoy!"),1,0)</formula>
    </cfRule>
  </conditionalFormatting>
  <conditionalFormatting sqref="C24">
    <cfRule type="expression" priority="101" dxfId="1" stopIfTrue="1">
      <formula>IF(OR($E$8="en juego",$E$8="hoy!"),1,0)</formula>
    </cfRule>
  </conditionalFormatting>
  <conditionalFormatting sqref="C24">
    <cfRule type="expression" priority="100" dxfId="1" stopIfTrue="1">
      <formula>IF(OR($E$24="en juego",$E$24="hoy!"),1,0)</formula>
    </cfRule>
  </conditionalFormatting>
  <conditionalFormatting sqref="C24">
    <cfRule type="expression" priority="99" dxfId="1" stopIfTrue="1">
      <formula>IF(OR($E$16="en juego",$E$16="hoy!"),1,0)</formula>
    </cfRule>
  </conditionalFormatting>
  <conditionalFormatting sqref="C24">
    <cfRule type="expression" priority="98" dxfId="1" stopIfTrue="1">
      <formula>IF(OR($E$24="en juego",$E$24="hoy!"),1,0)</formula>
    </cfRule>
  </conditionalFormatting>
  <conditionalFormatting sqref="C24">
    <cfRule type="expression" priority="97" dxfId="1" stopIfTrue="1">
      <formula>IF(OR($E$16="en juego",$E$16="hoy!"),1,0)</formula>
    </cfRule>
  </conditionalFormatting>
  <conditionalFormatting sqref="C24">
    <cfRule type="expression" priority="96" dxfId="1" stopIfTrue="1">
      <formula>IF(OR($E$16="en juego",$E$16="hoy!"),1,0)</formula>
    </cfRule>
  </conditionalFormatting>
  <conditionalFormatting sqref="C24">
    <cfRule type="expression" priority="95" dxfId="1" stopIfTrue="1">
      <formula>IF(OR($E$16="en juego",$E$16="hoy!"),1,0)</formula>
    </cfRule>
  </conditionalFormatting>
  <conditionalFormatting sqref="C20">
    <cfRule type="expression" priority="94" dxfId="1" stopIfTrue="1">
      <formula>IF(OR($E$24="en juego",$E$24="hoy!"),1,0)</formula>
    </cfRule>
  </conditionalFormatting>
  <conditionalFormatting sqref="C20">
    <cfRule type="expression" priority="93" dxfId="1" stopIfTrue="1">
      <formula>IF(OR($E$16="en juego",$E$16="hoy!"),1,0)</formula>
    </cfRule>
  </conditionalFormatting>
  <conditionalFormatting sqref="C20">
    <cfRule type="expression" priority="92" dxfId="1" stopIfTrue="1">
      <formula>IF(OR($E$16="en juego",$E$16="hoy!"),1,0)</formula>
    </cfRule>
  </conditionalFormatting>
  <conditionalFormatting sqref="C20">
    <cfRule type="expression" priority="91" dxfId="1" stopIfTrue="1">
      <formula>IF(OR($E$16="en juego",$E$16="hoy!"),1,0)</formula>
    </cfRule>
  </conditionalFormatting>
  <conditionalFormatting sqref="C20">
    <cfRule type="expression" priority="90" dxfId="1" stopIfTrue="1">
      <formula>IF(OR($E$16="en juego",$E$16="hoy!"),1,0)</formula>
    </cfRule>
  </conditionalFormatting>
  <conditionalFormatting sqref="C20">
    <cfRule type="expression" priority="89" dxfId="1" stopIfTrue="1">
      <formula>IF(OR($E$16="en juego",$E$16="hoy!"),1,0)</formula>
    </cfRule>
  </conditionalFormatting>
  <conditionalFormatting sqref="C20">
    <cfRule type="expression" priority="88" dxfId="1" stopIfTrue="1">
      <formula>IF(OR($E$34="en juego",$E$34="hoy!"),1,0)</formula>
    </cfRule>
  </conditionalFormatting>
  <conditionalFormatting sqref="C20">
    <cfRule type="expression" priority="87" dxfId="1" stopIfTrue="1">
      <formula>IF(OR($E$24="en juego",$E$24="hoy!"),1,0)</formula>
    </cfRule>
  </conditionalFormatting>
  <conditionalFormatting sqref="C20">
    <cfRule type="expression" priority="86" dxfId="1" stopIfTrue="1">
      <formula>IF(OR($E$16="en juego",$E$16="hoy!"),1,0)</formula>
    </cfRule>
  </conditionalFormatting>
  <conditionalFormatting sqref="C20">
    <cfRule type="expression" priority="85" dxfId="1" stopIfTrue="1">
      <formula>IF(OR($E$24="en juego",$E$24="hoy!"),1,0)</formula>
    </cfRule>
  </conditionalFormatting>
  <conditionalFormatting sqref="C20">
    <cfRule type="expression" priority="84" dxfId="1" stopIfTrue="1">
      <formula>IF(OR($E$16="en juego",$E$16="hoy!"),1,0)</formula>
    </cfRule>
  </conditionalFormatting>
  <conditionalFormatting sqref="C20">
    <cfRule type="expression" priority="83" dxfId="1" stopIfTrue="1">
      <formula>IF(OR($E$16="en juego",$E$16="hoy!"),1,0)</formula>
    </cfRule>
  </conditionalFormatting>
  <conditionalFormatting sqref="C20">
    <cfRule type="expression" priority="82" dxfId="1" stopIfTrue="1">
      <formula>IF(OR($E$16="en juego",$E$16="hoy!"),1,0)</formula>
    </cfRule>
  </conditionalFormatting>
  <conditionalFormatting sqref="C20">
    <cfRule type="expression" priority="81" dxfId="1" stopIfTrue="1">
      <formula>IF(OR($E$8="en juego",$E$8="hoy!"),1,0)</formula>
    </cfRule>
  </conditionalFormatting>
  <conditionalFormatting sqref="C20">
    <cfRule type="expression" priority="80" dxfId="1" stopIfTrue="1">
      <formula>IF(OR($E$24="en juego",$E$24="hoy!"),1,0)</formula>
    </cfRule>
  </conditionalFormatting>
  <conditionalFormatting sqref="C20">
    <cfRule type="expression" priority="79" dxfId="1" stopIfTrue="1">
      <formula>IF(OR($E$16="en juego",$E$16="hoy!"),1,0)</formula>
    </cfRule>
  </conditionalFormatting>
  <conditionalFormatting sqref="C20">
    <cfRule type="expression" priority="78" dxfId="1" stopIfTrue="1">
      <formula>IF(OR($E$8="en juego",$E$8="hoy!"),1,0)</formula>
    </cfRule>
  </conditionalFormatting>
  <conditionalFormatting sqref="C20">
    <cfRule type="expression" priority="77" dxfId="1" stopIfTrue="1">
      <formula>IF(OR($E$24="en juego",$E$24="hoy!"),1,0)</formula>
    </cfRule>
  </conditionalFormatting>
  <conditionalFormatting sqref="C20">
    <cfRule type="expression" priority="76" dxfId="1" stopIfTrue="1">
      <formula>IF(OR($E$16="en juego",$E$16="hoy!"),1,0)</formula>
    </cfRule>
  </conditionalFormatting>
  <conditionalFormatting sqref="C20">
    <cfRule type="expression" priority="75" dxfId="1" stopIfTrue="1">
      <formula>IF(OR($E$24="en juego",$E$24="hoy!"),1,0)</formula>
    </cfRule>
  </conditionalFormatting>
  <conditionalFormatting sqref="C20">
    <cfRule type="expression" priority="74" dxfId="1" stopIfTrue="1">
      <formula>IF(OR($E$16="en juego",$E$16="hoy!"),1,0)</formula>
    </cfRule>
  </conditionalFormatting>
  <conditionalFormatting sqref="C20">
    <cfRule type="expression" priority="73" dxfId="1" stopIfTrue="1">
      <formula>IF(OR($E$16="en juego",$E$16="hoy!"),1,0)</formula>
    </cfRule>
  </conditionalFormatting>
  <conditionalFormatting sqref="C20">
    <cfRule type="expression" priority="72" dxfId="1" stopIfTrue="1">
      <formula>IF(OR($E$16="en juego",$E$16="hoy!"),1,0)</formula>
    </cfRule>
  </conditionalFormatting>
  <conditionalFormatting sqref="C16">
    <cfRule type="expression" priority="71" dxfId="1" stopIfTrue="1">
      <formula>IF(OR($E$24="en juego",$E$24="hoy!"),1,0)</formula>
    </cfRule>
  </conditionalFormatting>
  <conditionalFormatting sqref="C16">
    <cfRule type="expression" priority="70" dxfId="1" stopIfTrue="1">
      <formula>IF(OR($E$16="en juego",$E$16="hoy!"),1,0)</formula>
    </cfRule>
  </conditionalFormatting>
  <conditionalFormatting sqref="C16">
    <cfRule type="expression" priority="69" dxfId="1" stopIfTrue="1">
      <formula>IF(OR($E$16="en juego",$E$16="hoy!"),1,0)</formula>
    </cfRule>
  </conditionalFormatting>
  <conditionalFormatting sqref="C16">
    <cfRule type="expression" priority="68" dxfId="1" stopIfTrue="1">
      <formula>IF(OR($E$16="en juego",$E$16="hoy!"),1,0)</formula>
    </cfRule>
  </conditionalFormatting>
  <conditionalFormatting sqref="C16">
    <cfRule type="expression" priority="67" dxfId="1" stopIfTrue="1">
      <formula>IF(OR($E$16="en juego",$E$16="hoy!"),1,0)</formula>
    </cfRule>
  </conditionalFormatting>
  <conditionalFormatting sqref="C16">
    <cfRule type="expression" priority="66" dxfId="1" stopIfTrue="1">
      <formula>IF(OR($E$16="en juego",$E$16="hoy!"),1,0)</formula>
    </cfRule>
  </conditionalFormatting>
  <conditionalFormatting sqref="C16">
    <cfRule type="expression" priority="65" dxfId="1" stopIfTrue="1">
      <formula>IF(OR($E$34="en juego",$E$34="hoy!"),1,0)</formula>
    </cfRule>
  </conditionalFormatting>
  <conditionalFormatting sqref="C16">
    <cfRule type="expression" priority="64" dxfId="1" stopIfTrue="1">
      <formula>IF(OR($E$24="en juego",$E$24="hoy!"),1,0)</formula>
    </cfRule>
  </conditionalFormatting>
  <conditionalFormatting sqref="C16">
    <cfRule type="expression" priority="63" dxfId="1" stopIfTrue="1">
      <formula>IF(OR($E$16="en juego",$E$16="hoy!"),1,0)</formula>
    </cfRule>
  </conditionalFormatting>
  <conditionalFormatting sqref="C16">
    <cfRule type="expression" priority="62" dxfId="1" stopIfTrue="1">
      <formula>IF(OR($E$24="en juego",$E$24="hoy!"),1,0)</formula>
    </cfRule>
  </conditionalFormatting>
  <conditionalFormatting sqref="C16">
    <cfRule type="expression" priority="61" dxfId="1" stopIfTrue="1">
      <formula>IF(OR($E$16="en juego",$E$16="hoy!"),1,0)</formula>
    </cfRule>
  </conditionalFormatting>
  <conditionalFormatting sqref="C16">
    <cfRule type="expression" priority="60" dxfId="1" stopIfTrue="1">
      <formula>IF(OR($E$16="en juego",$E$16="hoy!"),1,0)</formula>
    </cfRule>
  </conditionalFormatting>
  <conditionalFormatting sqref="C16">
    <cfRule type="expression" priority="59" dxfId="1" stopIfTrue="1">
      <formula>IF(OR($E$16="en juego",$E$16="hoy!"),1,0)</formula>
    </cfRule>
  </conditionalFormatting>
  <conditionalFormatting sqref="C16">
    <cfRule type="expression" priority="58" dxfId="1" stopIfTrue="1">
      <formula>IF(OR($E$8="en juego",$E$8="hoy!"),1,0)</formula>
    </cfRule>
  </conditionalFormatting>
  <conditionalFormatting sqref="C16">
    <cfRule type="expression" priority="57" dxfId="1" stopIfTrue="1">
      <formula>IF(OR($E$24="en juego",$E$24="hoy!"),1,0)</formula>
    </cfRule>
  </conditionalFormatting>
  <conditionalFormatting sqref="C16">
    <cfRule type="expression" priority="56" dxfId="1" stopIfTrue="1">
      <formula>IF(OR($E$16="en juego",$E$16="hoy!"),1,0)</formula>
    </cfRule>
  </conditionalFormatting>
  <conditionalFormatting sqref="C16">
    <cfRule type="expression" priority="55" dxfId="1" stopIfTrue="1">
      <formula>IF(OR($E$8="en juego",$E$8="hoy!"),1,0)</formula>
    </cfRule>
  </conditionalFormatting>
  <conditionalFormatting sqref="C16">
    <cfRule type="expression" priority="54" dxfId="1" stopIfTrue="1">
      <formula>IF(OR($E$24="en juego",$E$24="hoy!"),1,0)</formula>
    </cfRule>
  </conditionalFormatting>
  <conditionalFormatting sqref="C16">
    <cfRule type="expression" priority="53" dxfId="1" stopIfTrue="1">
      <formula>IF(OR($E$16="en juego",$E$16="hoy!"),1,0)</formula>
    </cfRule>
  </conditionalFormatting>
  <conditionalFormatting sqref="C16">
    <cfRule type="expression" priority="52" dxfId="1" stopIfTrue="1">
      <formula>IF(OR($E$24="en juego",$E$24="hoy!"),1,0)</formula>
    </cfRule>
  </conditionalFormatting>
  <conditionalFormatting sqref="C16">
    <cfRule type="expression" priority="51" dxfId="1" stopIfTrue="1">
      <formula>IF(OR($E$16="en juego",$E$16="hoy!"),1,0)</formula>
    </cfRule>
  </conditionalFormatting>
  <conditionalFormatting sqref="C16">
    <cfRule type="expression" priority="50" dxfId="1" stopIfTrue="1">
      <formula>IF(OR($E$16="en juego",$E$16="hoy!"),1,0)</formula>
    </cfRule>
  </conditionalFormatting>
  <conditionalFormatting sqref="C16">
    <cfRule type="expression" priority="49" dxfId="1" stopIfTrue="1">
      <formula>IF(OR($E$16="en juego",$E$16="hoy!"),1,0)</formula>
    </cfRule>
  </conditionalFormatting>
  <conditionalFormatting sqref="C12">
    <cfRule type="expression" priority="48" dxfId="1" stopIfTrue="1">
      <formula>IF(OR($E$16="en juego",$E$16="hoy!"),1,0)</formula>
    </cfRule>
  </conditionalFormatting>
  <conditionalFormatting sqref="C12">
    <cfRule type="expression" priority="47" dxfId="1" stopIfTrue="1">
      <formula>IF(OR($E$24="en juego",$E$24="hoy!"),1,0)</formula>
    </cfRule>
  </conditionalFormatting>
  <conditionalFormatting sqref="C12">
    <cfRule type="expression" priority="46" dxfId="1" stopIfTrue="1">
      <formula>IF(OR($E$16="en juego",$E$16="hoy!"),1,0)</formula>
    </cfRule>
  </conditionalFormatting>
  <conditionalFormatting sqref="C12">
    <cfRule type="expression" priority="45" dxfId="1" stopIfTrue="1">
      <formula>IF(OR($E$16="en juego",$E$16="hoy!"),1,0)</formula>
    </cfRule>
  </conditionalFormatting>
  <conditionalFormatting sqref="C12">
    <cfRule type="expression" priority="44" dxfId="1" stopIfTrue="1">
      <formula>IF(OR($E$16="en juego",$E$16="hoy!"),1,0)</formula>
    </cfRule>
  </conditionalFormatting>
  <conditionalFormatting sqref="C12">
    <cfRule type="expression" priority="43" dxfId="1" stopIfTrue="1">
      <formula>IF(OR($E$16="en juego",$E$16="hoy!"),1,0)</formula>
    </cfRule>
  </conditionalFormatting>
  <conditionalFormatting sqref="C12">
    <cfRule type="expression" priority="42" dxfId="1" stopIfTrue="1">
      <formula>IF(OR($E$16="en juego",$E$16="hoy!"),1,0)</formula>
    </cfRule>
  </conditionalFormatting>
  <conditionalFormatting sqref="C12">
    <cfRule type="expression" priority="41" dxfId="1" stopIfTrue="1">
      <formula>IF(OR($E$34="en juego",$E$34="hoy!"),1,0)</formula>
    </cfRule>
  </conditionalFormatting>
  <conditionalFormatting sqref="C12">
    <cfRule type="expression" priority="40" dxfId="1" stopIfTrue="1">
      <formula>IF(OR($E$24="en juego",$E$24="hoy!"),1,0)</formula>
    </cfRule>
  </conditionalFormatting>
  <conditionalFormatting sqref="C12">
    <cfRule type="expression" priority="39" dxfId="1" stopIfTrue="1">
      <formula>IF(OR($E$16="en juego",$E$16="hoy!"),1,0)</formula>
    </cfRule>
  </conditionalFormatting>
  <conditionalFormatting sqref="C12">
    <cfRule type="expression" priority="38" dxfId="1" stopIfTrue="1">
      <formula>IF(OR($E$24="en juego",$E$24="hoy!"),1,0)</formula>
    </cfRule>
  </conditionalFormatting>
  <conditionalFormatting sqref="C12">
    <cfRule type="expression" priority="37" dxfId="1" stopIfTrue="1">
      <formula>IF(OR($E$16="en juego",$E$16="hoy!"),1,0)</formula>
    </cfRule>
  </conditionalFormatting>
  <conditionalFormatting sqref="C12">
    <cfRule type="expression" priority="36" dxfId="1" stopIfTrue="1">
      <formula>IF(OR($E$16="en juego",$E$16="hoy!"),1,0)</formula>
    </cfRule>
  </conditionalFormatting>
  <conditionalFormatting sqref="C12">
    <cfRule type="expression" priority="35" dxfId="1" stopIfTrue="1">
      <formula>IF(OR($E$16="en juego",$E$16="hoy!"),1,0)</formula>
    </cfRule>
  </conditionalFormatting>
  <conditionalFormatting sqref="C12">
    <cfRule type="expression" priority="34" dxfId="1" stopIfTrue="1">
      <formula>IF(OR($E$8="en juego",$E$8="hoy!"),1,0)</formula>
    </cfRule>
  </conditionalFormatting>
  <conditionalFormatting sqref="C12">
    <cfRule type="expression" priority="33" dxfId="1" stopIfTrue="1">
      <formula>IF(OR($E$24="en juego",$E$24="hoy!"),1,0)</formula>
    </cfRule>
  </conditionalFormatting>
  <conditionalFormatting sqref="C12">
    <cfRule type="expression" priority="32" dxfId="1" stopIfTrue="1">
      <formula>IF(OR($E$16="en juego",$E$16="hoy!"),1,0)</formula>
    </cfRule>
  </conditionalFormatting>
  <conditionalFormatting sqref="C12">
    <cfRule type="expression" priority="31" dxfId="1" stopIfTrue="1">
      <formula>IF(OR($E$8="en juego",$E$8="hoy!"),1,0)</formula>
    </cfRule>
  </conditionalFormatting>
  <conditionalFormatting sqref="C12">
    <cfRule type="expression" priority="30" dxfId="1" stopIfTrue="1">
      <formula>IF(OR($E$24="en juego",$E$24="hoy!"),1,0)</formula>
    </cfRule>
  </conditionalFormatting>
  <conditionalFormatting sqref="C12">
    <cfRule type="expression" priority="29" dxfId="1" stopIfTrue="1">
      <formula>IF(OR($E$16="en juego",$E$16="hoy!"),1,0)</formula>
    </cfRule>
  </conditionalFormatting>
  <conditionalFormatting sqref="C12">
    <cfRule type="expression" priority="28" dxfId="1" stopIfTrue="1">
      <formula>IF(OR($E$24="en juego",$E$24="hoy!"),1,0)</formula>
    </cfRule>
  </conditionalFormatting>
  <conditionalFormatting sqref="C12">
    <cfRule type="expression" priority="27" dxfId="1" stopIfTrue="1">
      <formula>IF(OR($E$16="en juego",$E$16="hoy!"),1,0)</formula>
    </cfRule>
  </conditionalFormatting>
  <conditionalFormatting sqref="C12">
    <cfRule type="expression" priority="26" dxfId="1" stopIfTrue="1">
      <formula>IF(OR($E$16="en juego",$E$16="hoy!"),1,0)</formula>
    </cfRule>
  </conditionalFormatting>
  <conditionalFormatting sqref="C12">
    <cfRule type="expression" priority="25" dxfId="1" stopIfTrue="1">
      <formula>IF(OR($E$16="en juego",$E$16="hoy!"),1,0)</formula>
    </cfRule>
  </conditionalFormatting>
  <conditionalFormatting sqref="C8">
    <cfRule type="expression" priority="24" dxfId="1" stopIfTrue="1">
      <formula>IF(OR($E$16="en juego",$E$16="hoy!"),1,0)</formula>
    </cfRule>
  </conditionalFormatting>
  <conditionalFormatting sqref="C8">
    <cfRule type="expression" priority="23" dxfId="1" stopIfTrue="1">
      <formula>IF(OR($E$24="en juego",$E$24="hoy!"),1,0)</formula>
    </cfRule>
  </conditionalFormatting>
  <conditionalFormatting sqref="C8">
    <cfRule type="expression" priority="22" dxfId="1" stopIfTrue="1">
      <formula>IF(OR($E$16="en juego",$E$16="hoy!"),1,0)</formula>
    </cfRule>
  </conditionalFormatting>
  <conditionalFormatting sqref="C8">
    <cfRule type="expression" priority="21" dxfId="1" stopIfTrue="1">
      <formula>IF(OR($E$16="en juego",$E$16="hoy!"),1,0)</formula>
    </cfRule>
  </conditionalFormatting>
  <conditionalFormatting sqref="C8">
    <cfRule type="expression" priority="20" dxfId="1" stopIfTrue="1">
      <formula>IF(OR($E$16="en juego",$E$16="hoy!"),1,0)</formula>
    </cfRule>
  </conditionalFormatting>
  <conditionalFormatting sqref="C8">
    <cfRule type="expression" priority="19" dxfId="1" stopIfTrue="1">
      <formula>IF(OR($E$16="en juego",$E$16="hoy!"),1,0)</formula>
    </cfRule>
  </conditionalFormatting>
  <conditionalFormatting sqref="C8">
    <cfRule type="expression" priority="18" dxfId="1" stopIfTrue="1">
      <formula>IF(OR($E$16="en juego",$E$16="hoy!"),1,0)</formula>
    </cfRule>
  </conditionalFormatting>
  <conditionalFormatting sqref="C8">
    <cfRule type="expression" priority="17" dxfId="1" stopIfTrue="1">
      <formula>IF(OR($E$34="en juego",$E$34="hoy!"),1,0)</formula>
    </cfRule>
  </conditionalFormatting>
  <conditionalFormatting sqref="C8">
    <cfRule type="expression" priority="16" dxfId="1" stopIfTrue="1">
      <formula>IF(OR($E$24="en juego",$E$24="hoy!"),1,0)</formula>
    </cfRule>
  </conditionalFormatting>
  <conditionalFormatting sqref="C8">
    <cfRule type="expression" priority="15" dxfId="1" stopIfTrue="1">
      <formula>IF(OR($E$16="en juego",$E$16="hoy!"),1,0)</formula>
    </cfRule>
  </conditionalFormatting>
  <conditionalFormatting sqref="C8">
    <cfRule type="expression" priority="14" dxfId="1" stopIfTrue="1">
      <formula>IF(OR($E$24="en juego",$E$24="hoy!"),1,0)</formula>
    </cfRule>
  </conditionalFormatting>
  <conditionalFormatting sqref="C8">
    <cfRule type="expression" priority="13" dxfId="1" stopIfTrue="1">
      <formula>IF(OR($E$16="en juego",$E$16="hoy!"),1,0)</formula>
    </cfRule>
  </conditionalFormatting>
  <conditionalFormatting sqref="C8">
    <cfRule type="expression" priority="12" dxfId="1" stopIfTrue="1">
      <formula>IF(OR($E$16="en juego",$E$16="hoy!"),1,0)</formula>
    </cfRule>
  </conditionalFormatting>
  <conditionalFormatting sqref="C8">
    <cfRule type="expression" priority="11" dxfId="1" stopIfTrue="1">
      <formula>IF(OR($E$16="en juego",$E$16="hoy!"),1,0)</formula>
    </cfRule>
  </conditionalFormatting>
  <conditionalFormatting sqref="C8">
    <cfRule type="expression" priority="10" dxfId="1" stopIfTrue="1">
      <formula>IF(OR($E$8="en juego",$E$8="hoy!"),1,0)</formula>
    </cfRule>
  </conditionalFormatting>
  <conditionalFormatting sqref="C8">
    <cfRule type="expression" priority="9" dxfId="1" stopIfTrue="1">
      <formula>IF(OR($E$24="en juego",$E$24="hoy!"),1,0)</formula>
    </cfRule>
  </conditionalFormatting>
  <conditionalFormatting sqref="C8">
    <cfRule type="expression" priority="8" dxfId="1" stopIfTrue="1">
      <formula>IF(OR($E$16="en juego",$E$16="hoy!"),1,0)</formula>
    </cfRule>
  </conditionalFormatting>
  <conditionalFormatting sqref="C8">
    <cfRule type="expression" priority="7" dxfId="1" stopIfTrue="1">
      <formula>IF(OR($E$8="en juego",$E$8="hoy!"),1,0)</formula>
    </cfRule>
  </conditionalFormatting>
  <conditionalFormatting sqref="C8">
    <cfRule type="expression" priority="6" dxfId="1" stopIfTrue="1">
      <formula>IF(OR($E$24="en juego",$E$24="hoy!"),1,0)</formula>
    </cfRule>
  </conditionalFormatting>
  <conditionalFormatting sqref="C8">
    <cfRule type="expression" priority="5" dxfId="1" stopIfTrue="1">
      <formula>IF(OR($E$16="en juego",$E$16="hoy!"),1,0)</formula>
    </cfRule>
  </conditionalFormatting>
  <conditionalFormatting sqref="C8">
    <cfRule type="expression" priority="4" dxfId="1" stopIfTrue="1">
      <formula>IF(OR($E$24="en juego",$E$24="hoy!"),1,0)</formula>
    </cfRule>
  </conditionalFormatting>
  <conditionalFormatting sqref="C8">
    <cfRule type="expression" priority="3" dxfId="1" stopIfTrue="1">
      <formula>IF(OR($E$16="en juego",$E$16="hoy!"),1,0)</formula>
    </cfRule>
  </conditionalFormatting>
  <conditionalFormatting sqref="C8">
    <cfRule type="expression" priority="2" dxfId="1" stopIfTrue="1">
      <formula>IF(OR($E$16="en juego",$E$16="hoy!"),1,0)</formula>
    </cfRule>
  </conditionalFormatting>
  <conditionalFormatting sqref="C8">
    <cfRule type="expression" priority="1" dxfId="1" stopIfTrue="1">
      <formula>IF(OR($E$16="en juego",$E$16="hoy!"),1,0)</formula>
    </cfRule>
  </conditionalFormatting>
  <dataValidations count="2">
    <dataValidation type="whole" allowBlank="1" showErrorMessage="1" errorTitle="Dato no válido" error="Ingrese sólo un número entero&#10;entre 0 y 99." sqref="F23 F7 F9 F11 F13 F15 F17 F19 F21 F31 F35 F29 F37 F33 F39 F25">
      <formula1>0</formula1>
      <formula2>99</formula2>
    </dataValidation>
    <dataValidation type="custom" showErrorMessage="1" errorTitle="Dato no válido" error="Debe introducir antes el resultado del partido." sqref="G7 G9 G11 G13 G15 G17 G21 G25 G31 G39 G37 G33 G35 G29 G23 G19">
      <formula1>IF(F7&lt;&gt;"",1,0)</formula1>
    </dataValidation>
  </dataValidation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691"/>
  <sheetViews>
    <sheetView showGridLines="0" showRowColHeaders="0" showOutlineSymbols="0" zoomScalePageLayoutView="0" workbookViewId="0" topLeftCell="A1">
      <selection activeCell="L22" sqref="L22"/>
    </sheetView>
  </sheetViews>
  <sheetFormatPr defaultColWidth="11.421875" defaultRowHeight="12.75"/>
  <cols>
    <col min="1" max="1" width="3.7109375" style="24" customWidth="1"/>
    <col min="2" max="2" width="10.421875" style="24" customWidth="1"/>
    <col min="3" max="3" width="8.7109375" style="24" customWidth="1"/>
    <col min="4" max="4" width="8.00390625" style="24" customWidth="1"/>
    <col min="5" max="5" width="22.57421875" style="24" customWidth="1"/>
    <col min="6" max="6" width="3.7109375" style="24" customWidth="1"/>
    <col min="7" max="7" width="2.00390625" style="24" customWidth="1"/>
    <col min="8" max="8" width="6.421875" style="24" customWidth="1"/>
    <col min="9" max="9" width="11.7109375" style="24" customWidth="1"/>
    <col min="10" max="10" width="23.28125" style="24" customWidth="1"/>
    <col min="11" max="11" width="3.7109375" style="24" customWidth="1"/>
    <col min="12" max="12" width="7.7109375" style="24" bestFit="1" customWidth="1"/>
    <col min="13" max="13" width="7.57421875" style="24" bestFit="1" customWidth="1"/>
    <col min="14" max="14" width="1.7109375" style="24" customWidth="1"/>
    <col min="15" max="15" width="4.7109375" style="24" customWidth="1"/>
    <col min="16" max="16384" width="11.421875" style="24" customWidth="1"/>
  </cols>
  <sheetData>
    <row r="1" spans="1:22" s="41" customFormat="1" ht="34.5" customHeight="1">
      <c r="A1" s="296" t="s">
        <v>64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152"/>
      <c r="Q1" s="152"/>
      <c r="R1" s="152"/>
      <c r="S1" s="152"/>
      <c r="T1" s="173"/>
      <c r="U1" s="173"/>
      <c r="V1" s="153"/>
    </row>
    <row r="2" spans="1:22" s="41" customFormat="1" ht="34.5" customHeight="1">
      <c r="A2" s="296"/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152"/>
      <c r="Q2" s="152"/>
      <c r="R2" s="152"/>
      <c r="S2" s="152"/>
      <c r="T2" s="173"/>
      <c r="U2" s="173"/>
      <c r="V2" s="153"/>
    </row>
    <row r="3" spans="1:22" ht="15" customHeight="1">
      <c r="A3" s="117"/>
      <c r="B3" s="117"/>
      <c r="C3" s="117"/>
      <c r="D3" s="117"/>
      <c r="E3" s="154"/>
      <c r="F3" s="154"/>
      <c r="G3" s="117"/>
      <c r="H3" s="117"/>
      <c r="I3" s="117"/>
      <c r="J3" s="117"/>
      <c r="K3" s="117"/>
      <c r="L3" s="156"/>
      <c r="M3" s="157"/>
      <c r="N3" s="158"/>
      <c r="O3" s="158"/>
      <c r="P3" s="158"/>
      <c r="Q3" s="117"/>
      <c r="R3" s="117"/>
      <c r="S3" s="117"/>
      <c r="T3" s="153"/>
      <c r="U3" s="153"/>
      <c r="V3" s="153"/>
    </row>
    <row r="4" spans="1:22" ht="12.75" customHeight="1">
      <c r="A4" s="117"/>
      <c r="B4" s="117"/>
      <c r="C4" s="117"/>
      <c r="D4" s="117"/>
      <c r="E4" s="154"/>
      <c r="F4" s="154"/>
      <c r="G4" s="117"/>
      <c r="H4" s="117"/>
      <c r="I4" s="117"/>
      <c r="J4" s="117"/>
      <c r="K4" s="117"/>
      <c r="L4" s="161">
        <f ca="1">TODAY()</f>
        <v>42412</v>
      </c>
      <c r="M4" s="171">
        <f ca="1">NOW()</f>
        <v>42412.64343761574</v>
      </c>
      <c r="N4" s="158"/>
      <c r="O4" s="243"/>
      <c r="P4" s="158"/>
      <c r="Q4" s="117"/>
      <c r="R4" s="117"/>
      <c r="S4" s="117"/>
      <c r="T4" s="153"/>
      <c r="U4" s="153"/>
      <c r="V4" s="153"/>
    </row>
    <row r="5" spans="1:22" ht="12.75" customHeight="1">
      <c r="A5" s="117"/>
      <c r="B5" s="117"/>
      <c r="C5" s="117"/>
      <c r="D5" s="117"/>
      <c r="E5" s="154"/>
      <c r="F5" s="154"/>
      <c r="G5" s="117"/>
      <c r="H5" s="117"/>
      <c r="I5" s="117"/>
      <c r="J5" s="117"/>
      <c r="K5" s="117"/>
      <c r="L5" s="161"/>
      <c r="M5" s="171"/>
      <c r="N5" s="158"/>
      <c r="O5" s="163"/>
      <c r="P5" s="158"/>
      <c r="Q5" s="117"/>
      <c r="R5" s="117"/>
      <c r="S5" s="117"/>
      <c r="T5" s="153"/>
      <c r="U5" s="153"/>
      <c r="V5" s="153"/>
    </row>
    <row r="6" spans="1:22" ht="12" customHeight="1">
      <c r="A6" s="117"/>
      <c r="B6" s="295" t="s">
        <v>63</v>
      </c>
      <c r="C6" s="295"/>
      <c r="D6" s="295"/>
      <c r="E6" s="252" t="s">
        <v>86</v>
      </c>
      <c r="F6" s="252"/>
      <c r="G6" s="253"/>
      <c r="H6" s="253"/>
      <c r="I6" s="93"/>
      <c r="J6" s="94" t="s">
        <v>52</v>
      </c>
      <c r="K6" s="230"/>
      <c r="L6" s="230"/>
      <c r="M6" s="230"/>
      <c r="N6" s="230"/>
      <c r="O6" s="117"/>
      <c r="P6" s="117"/>
      <c r="Q6" s="117"/>
      <c r="R6" s="117"/>
      <c r="S6" s="117"/>
      <c r="T6" s="153"/>
      <c r="U6" s="153"/>
      <c r="V6" s="153"/>
    </row>
    <row r="7" spans="1:22" ht="12" customHeight="1">
      <c r="A7" s="117"/>
      <c r="B7" s="233"/>
      <c r="C7" s="233"/>
      <c r="D7" s="233"/>
      <c r="E7" s="233"/>
      <c r="F7" s="233"/>
      <c r="G7" s="244"/>
      <c r="H7" s="244"/>
      <c r="I7" s="245"/>
      <c r="J7" s="233"/>
      <c r="K7" s="233"/>
      <c r="L7" s="233"/>
      <c r="M7" s="233"/>
      <c r="N7" s="233"/>
      <c r="O7" s="117"/>
      <c r="P7" s="117"/>
      <c r="Q7" s="117"/>
      <c r="R7" s="117"/>
      <c r="S7" s="117"/>
      <c r="T7" s="153"/>
      <c r="U7" s="153"/>
      <c r="V7" s="153"/>
    </row>
    <row r="8" spans="1:22" ht="12" customHeight="1">
      <c r="A8" s="172"/>
      <c r="B8" s="246"/>
      <c r="C8" s="246"/>
      <c r="D8" s="246"/>
      <c r="E8" s="247"/>
      <c r="F8" s="247"/>
      <c r="G8" s="247"/>
      <c r="H8" s="247"/>
      <c r="I8" s="247"/>
      <c r="J8" s="247"/>
      <c r="K8" s="78"/>
      <c r="L8" s="78"/>
      <c r="M8" s="78"/>
      <c r="N8" s="78"/>
      <c r="O8" s="117"/>
      <c r="P8" s="117"/>
      <c r="Q8" s="117"/>
      <c r="R8" s="117"/>
      <c r="S8" s="117"/>
      <c r="T8" s="153"/>
      <c r="U8" s="153"/>
      <c r="V8" s="153"/>
    </row>
    <row r="9" spans="1:22" ht="14.25" customHeight="1">
      <c r="A9" s="118"/>
      <c r="B9" s="108"/>
      <c r="C9" s="108"/>
      <c r="D9" s="96"/>
      <c r="E9" s="236" t="str">
        <f>'Octavos de Final'!J8</f>
        <v>Luis Martín</v>
      </c>
      <c r="F9" s="144">
        <v>3</v>
      </c>
      <c r="G9" s="109"/>
      <c r="H9" s="98"/>
      <c r="I9" s="96"/>
      <c r="J9" s="96"/>
      <c r="K9" s="78"/>
      <c r="L9" s="78"/>
      <c r="M9" s="78"/>
      <c r="N9" s="78"/>
      <c r="O9" s="117"/>
      <c r="P9" s="117"/>
      <c r="Q9" s="117"/>
      <c r="R9" s="117"/>
      <c r="S9" s="117"/>
      <c r="T9" s="153"/>
      <c r="U9" s="153"/>
      <c r="V9" s="153"/>
    </row>
    <row r="10" spans="1:22" ht="14.25" customHeight="1">
      <c r="A10" s="118"/>
      <c r="B10" s="105">
        <v>3</v>
      </c>
      <c r="C10" s="255">
        <v>39922</v>
      </c>
      <c r="D10" s="256">
        <v>0.5729166666666666</v>
      </c>
      <c r="E10" s="110"/>
      <c r="F10" s="96"/>
      <c r="G10" s="102"/>
      <c r="H10" s="103"/>
      <c r="I10" s="104"/>
      <c r="J10" s="236" t="str">
        <f>IF(AND(E9&lt;&gt;"",E11&lt;&gt;""),IF(OR(F9="",F11="",AND(F9=F11,OR(G9="",G11=""))),"CF1",IF(F9=F11,IF(G9&gt;G11,E9,E11),IF(F9&gt;F11,E9,E11))),"")</f>
        <v>Luis Martín</v>
      </c>
      <c r="K10" s="78"/>
      <c r="L10" s="78"/>
      <c r="M10" s="78"/>
      <c r="N10" s="78"/>
      <c r="O10" s="117"/>
      <c r="P10" s="117"/>
      <c r="Q10" s="117"/>
      <c r="R10" s="117"/>
      <c r="S10" s="117"/>
      <c r="T10" s="153"/>
      <c r="U10" s="153"/>
      <c r="V10" s="153"/>
    </row>
    <row r="11" spans="1:22" ht="14.25" customHeight="1">
      <c r="A11" s="118"/>
      <c r="B11" s="105"/>
      <c r="C11" s="96"/>
      <c r="D11" s="96"/>
      <c r="E11" s="236" t="str">
        <f>'Octavos de Final'!J12</f>
        <v>Ashok Choolani</v>
      </c>
      <c r="F11" s="144">
        <v>2</v>
      </c>
      <c r="G11" s="112"/>
      <c r="H11" s="107"/>
      <c r="I11" s="96"/>
      <c r="J11" s="105"/>
      <c r="K11" s="78"/>
      <c r="L11" s="78"/>
      <c r="M11" s="78"/>
      <c r="N11" s="78"/>
      <c r="O11" s="117"/>
      <c r="P11" s="117"/>
      <c r="Q11" s="117"/>
      <c r="R11" s="117"/>
      <c r="S11" s="117"/>
      <c r="T11" s="153"/>
      <c r="U11" s="153"/>
      <c r="V11" s="153"/>
    </row>
    <row r="12" spans="1:22" ht="15" customHeight="1">
      <c r="A12" s="118"/>
      <c r="B12" s="115"/>
      <c r="C12" s="116"/>
      <c r="D12" s="116"/>
      <c r="E12" s="115"/>
      <c r="F12" s="116"/>
      <c r="G12" s="116"/>
      <c r="H12" s="116"/>
      <c r="I12" s="116"/>
      <c r="J12" s="115"/>
      <c r="K12" s="117"/>
      <c r="L12" s="117"/>
      <c r="M12" s="117"/>
      <c r="N12" s="117"/>
      <c r="O12" s="117"/>
      <c r="P12" s="117"/>
      <c r="Q12" s="117"/>
      <c r="R12" s="117"/>
      <c r="S12" s="117"/>
      <c r="T12" s="153"/>
      <c r="U12" s="153"/>
      <c r="V12" s="153"/>
    </row>
    <row r="13" spans="1:22" ht="14.25" customHeight="1">
      <c r="A13" s="118"/>
      <c r="B13" s="105"/>
      <c r="C13" s="96"/>
      <c r="D13" s="96"/>
      <c r="E13" s="236" t="s">
        <v>79</v>
      </c>
      <c r="F13" s="144">
        <v>1</v>
      </c>
      <c r="G13" s="109"/>
      <c r="H13" s="98"/>
      <c r="I13" s="96"/>
      <c r="J13" s="105"/>
      <c r="K13" s="78"/>
      <c r="L13" s="78"/>
      <c r="M13" s="78"/>
      <c r="N13" s="78"/>
      <c r="O13" s="117"/>
      <c r="P13" s="117"/>
      <c r="Q13" s="117"/>
      <c r="R13" s="117"/>
      <c r="S13" s="117"/>
      <c r="T13" s="153"/>
      <c r="U13" s="153"/>
      <c r="V13" s="153"/>
    </row>
    <row r="14" spans="1:22" ht="14.25" customHeight="1">
      <c r="A14" s="118"/>
      <c r="B14" s="105">
        <v>4</v>
      </c>
      <c r="C14" s="255">
        <v>39922</v>
      </c>
      <c r="D14" s="256">
        <v>0.5729166666666666</v>
      </c>
      <c r="E14" s="110"/>
      <c r="F14" s="96"/>
      <c r="G14" s="102"/>
      <c r="H14" s="103"/>
      <c r="I14" s="104"/>
      <c r="J14" s="236" t="str">
        <f>IF(AND(E13&lt;&gt;"",E15&lt;&gt;""),IF(OR(F13="",F15="",AND(F13=F15,OR(G13="",G15=""))),"CF2",IF(F13=F15,IF(G13&gt;G15,E13,E15),IF(F13&gt;F15,E13,E15))),"")</f>
        <v>Juan Hilario</v>
      </c>
      <c r="K14" s="78"/>
      <c r="L14" s="78"/>
      <c r="M14" s="78"/>
      <c r="N14" s="78"/>
      <c r="O14" s="117"/>
      <c r="P14" s="117"/>
      <c r="Q14" s="117"/>
      <c r="R14" s="117"/>
      <c r="S14" s="117"/>
      <c r="T14" s="153"/>
      <c r="U14" s="153"/>
      <c r="V14" s="153"/>
    </row>
    <row r="15" spans="1:22" ht="14.25" customHeight="1">
      <c r="A15" s="118"/>
      <c r="B15" s="105"/>
      <c r="C15" s="96"/>
      <c r="D15" s="96"/>
      <c r="E15" s="236" t="s">
        <v>99</v>
      </c>
      <c r="F15" s="144">
        <v>3</v>
      </c>
      <c r="G15" s="112"/>
      <c r="H15" s="107"/>
      <c r="I15" s="96"/>
      <c r="J15" s="105"/>
      <c r="K15" s="78"/>
      <c r="L15" s="78"/>
      <c r="M15" s="78"/>
      <c r="N15" s="78"/>
      <c r="O15" s="117"/>
      <c r="P15" s="117"/>
      <c r="Q15" s="117"/>
      <c r="R15" s="117"/>
      <c r="S15" s="117"/>
      <c r="T15" s="153"/>
      <c r="U15" s="153"/>
      <c r="V15" s="153"/>
    </row>
    <row r="16" spans="1:22" ht="15" customHeight="1">
      <c r="A16" s="118"/>
      <c r="B16" s="115"/>
      <c r="C16" s="116"/>
      <c r="D16" s="116"/>
      <c r="E16" s="115"/>
      <c r="F16" s="116"/>
      <c r="G16" s="116"/>
      <c r="H16" s="116"/>
      <c r="I16" s="116"/>
      <c r="J16" s="115"/>
      <c r="K16" s="117"/>
      <c r="L16" s="117"/>
      <c r="M16" s="117"/>
      <c r="N16" s="117"/>
      <c r="O16" s="117"/>
      <c r="P16" s="117"/>
      <c r="Q16" s="117"/>
      <c r="R16" s="117"/>
      <c r="S16" s="117"/>
      <c r="T16" s="153"/>
      <c r="U16" s="153"/>
      <c r="V16" s="153"/>
    </row>
    <row r="17" spans="1:22" ht="14.25" customHeight="1">
      <c r="A17" s="118"/>
      <c r="B17" s="105"/>
      <c r="C17" s="96"/>
      <c r="D17" s="96"/>
      <c r="E17" s="236" t="s">
        <v>109</v>
      </c>
      <c r="F17" s="144">
        <v>0</v>
      </c>
      <c r="G17" s="109"/>
      <c r="H17" s="98"/>
      <c r="I17" s="96"/>
      <c r="J17" s="105"/>
      <c r="K17" s="78"/>
      <c r="L17" s="78"/>
      <c r="M17" s="78"/>
      <c r="N17" s="78"/>
      <c r="O17" s="117"/>
      <c r="P17" s="117"/>
      <c r="Q17" s="117"/>
      <c r="R17" s="117"/>
      <c r="S17" s="117"/>
      <c r="T17" s="153"/>
      <c r="U17" s="153"/>
      <c r="V17" s="153"/>
    </row>
    <row r="18" spans="1:22" ht="14.25" customHeight="1">
      <c r="A18" s="118"/>
      <c r="B18" s="105">
        <v>6</v>
      </c>
      <c r="C18" s="255">
        <v>39922</v>
      </c>
      <c r="D18" s="256">
        <v>0.5729166666666666</v>
      </c>
      <c r="E18" s="110"/>
      <c r="F18" s="96"/>
      <c r="G18" s="102"/>
      <c r="H18" s="103"/>
      <c r="I18" s="104"/>
      <c r="J18" s="236" t="str">
        <f>IF(AND(E17&lt;&gt;"",E19&lt;&gt;""),IF(OR(F17="",F19="",AND(F17=F19,OR(G17="",G19=""))),"CF3",IF(F17=F19,IF(G17&gt;G19,E17,E19),IF(F17&gt;F19,E17,E19))),"")</f>
        <v>Miguel P. Pérez</v>
      </c>
      <c r="K18" s="78"/>
      <c r="L18" s="78"/>
      <c r="M18" s="78"/>
      <c r="N18" s="78"/>
      <c r="O18" s="117"/>
      <c r="P18" s="117"/>
      <c r="Q18" s="117"/>
      <c r="R18" s="117"/>
      <c r="S18" s="117"/>
      <c r="T18" s="153"/>
      <c r="U18" s="153"/>
      <c r="V18" s="153"/>
    </row>
    <row r="19" spans="1:22" ht="14.25" customHeight="1">
      <c r="A19" s="118"/>
      <c r="B19" s="105"/>
      <c r="C19" s="96"/>
      <c r="D19" s="96"/>
      <c r="E19" s="236" t="s">
        <v>112</v>
      </c>
      <c r="F19" s="144">
        <v>3</v>
      </c>
      <c r="G19" s="112"/>
      <c r="H19" s="107"/>
      <c r="I19" s="96"/>
      <c r="J19" s="105"/>
      <c r="K19" s="78"/>
      <c r="L19" s="78"/>
      <c r="M19" s="78"/>
      <c r="N19" s="78"/>
      <c r="O19" s="117"/>
      <c r="P19" s="117"/>
      <c r="Q19" s="117"/>
      <c r="R19" s="117"/>
      <c r="S19" s="117"/>
      <c r="T19" s="153"/>
      <c r="U19" s="153"/>
      <c r="V19" s="153"/>
    </row>
    <row r="20" spans="1:22" ht="15" customHeight="1">
      <c r="A20" s="118"/>
      <c r="B20" s="115"/>
      <c r="C20" s="116"/>
      <c r="D20" s="116"/>
      <c r="E20" s="115"/>
      <c r="F20" s="116"/>
      <c r="G20" s="116"/>
      <c r="H20" s="116"/>
      <c r="I20" s="116"/>
      <c r="J20" s="115"/>
      <c r="K20" s="117"/>
      <c r="L20" s="117"/>
      <c r="M20" s="117"/>
      <c r="N20" s="117"/>
      <c r="O20" s="117"/>
      <c r="P20" s="117"/>
      <c r="Q20" s="117"/>
      <c r="R20" s="117"/>
      <c r="S20" s="117"/>
      <c r="T20" s="153"/>
      <c r="U20" s="153"/>
      <c r="V20" s="153"/>
    </row>
    <row r="21" spans="1:22" ht="14.25" customHeight="1">
      <c r="A21" s="118"/>
      <c r="B21" s="105"/>
      <c r="C21" s="96"/>
      <c r="D21" s="96"/>
      <c r="E21" s="236" t="str">
        <f>'Octavos de Final'!J34</f>
        <v>Carlos Suarez</v>
      </c>
      <c r="F21" s="144">
        <v>3</v>
      </c>
      <c r="G21" s="109"/>
      <c r="H21" s="98"/>
      <c r="I21" s="96"/>
      <c r="J21" s="105"/>
      <c r="K21" s="78"/>
      <c r="L21" s="78"/>
      <c r="M21" s="78"/>
      <c r="N21" s="78"/>
      <c r="O21" s="117"/>
      <c r="P21" s="117"/>
      <c r="Q21" s="117"/>
      <c r="R21" s="117"/>
      <c r="S21" s="117"/>
      <c r="T21" s="153"/>
      <c r="U21" s="153"/>
      <c r="V21" s="153"/>
    </row>
    <row r="22" spans="1:22" ht="14.25" customHeight="1">
      <c r="A22" s="118"/>
      <c r="B22" s="105">
        <v>7</v>
      </c>
      <c r="C22" s="255">
        <v>39922</v>
      </c>
      <c r="D22" s="256">
        <v>0.5729166666666666</v>
      </c>
      <c r="E22" s="110"/>
      <c r="F22" s="96"/>
      <c r="G22" s="102"/>
      <c r="H22" s="103"/>
      <c r="I22" s="104"/>
      <c r="J22" s="236" t="str">
        <f>IF(AND(E21&lt;&gt;"",E23&lt;&gt;""),IF(OR(F21="",F23="",AND(F21=F23,OR(G21="",G23=""))),"CF4",IF(F21=F23,IF(G21&gt;G23,E21,E23),IF(F21&gt;F23,E21,E23))),"")</f>
        <v>Carlos Suarez</v>
      </c>
      <c r="K22" s="78"/>
      <c r="L22" s="78"/>
      <c r="M22" s="78"/>
      <c r="N22" s="78"/>
      <c r="O22" s="117"/>
      <c r="P22" s="117"/>
      <c r="Q22" s="117"/>
      <c r="R22" s="117"/>
      <c r="S22" s="117"/>
      <c r="T22" s="153"/>
      <c r="U22" s="153"/>
      <c r="V22" s="153"/>
    </row>
    <row r="23" spans="1:22" ht="14.25" customHeight="1">
      <c r="A23" s="118"/>
      <c r="B23" s="108"/>
      <c r="C23" s="108"/>
      <c r="D23" s="108"/>
      <c r="E23" s="236" t="str">
        <f>'Octavos de Final'!J38</f>
        <v>Pablo Rocha</v>
      </c>
      <c r="F23" s="144">
        <v>1</v>
      </c>
      <c r="G23" s="112"/>
      <c r="H23" s="107"/>
      <c r="I23" s="96"/>
      <c r="J23" s="96"/>
      <c r="K23" s="78"/>
      <c r="L23" s="78"/>
      <c r="M23" s="78"/>
      <c r="N23" s="78"/>
      <c r="O23" s="117"/>
      <c r="P23" s="117"/>
      <c r="Q23" s="117"/>
      <c r="R23" s="117"/>
      <c r="S23" s="117"/>
      <c r="T23" s="153"/>
      <c r="U23" s="153"/>
      <c r="V23" s="153"/>
    </row>
    <row r="24" spans="1:22" ht="15" customHeight="1">
      <c r="A24" s="118"/>
      <c r="B24" s="108"/>
      <c r="C24" s="108"/>
      <c r="D24" s="108"/>
      <c r="E24" s="96"/>
      <c r="F24" s="96"/>
      <c r="G24" s="96"/>
      <c r="H24" s="96"/>
      <c r="I24" s="96"/>
      <c r="J24" s="96"/>
      <c r="K24" s="78"/>
      <c r="L24" s="78"/>
      <c r="M24" s="78"/>
      <c r="N24" s="78"/>
      <c r="O24" s="117"/>
      <c r="P24" s="117"/>
      <c r="Q24" s="117"/>
      <c r="R24" s="117"/>
      <c r="S24" s="117"/>
      <c r="T24" s="153"/>
      <c r="U24" s="153"/>
      <c r="V24" s="153"/>
    </row>
    <row r="25" spans="1:22" ht="12.75" hidden="1">
      <c r="A25" s="164"/>
      <c r="B25" s="38"/>
      <c r="C25" s="38"/>
      <c r="D25" s="38"/>
      <c r="E25" s="38"/>
      <c r="F25" s="38"/>
      <c r="G25" s="38"/>
      <c r="H25" s="38"/>
      <c r="I25" s="38"/>
      <c r="J25" s="38"/>
      <c r="K25" s="39"/>
      <c r="L25" s="39"/>
      <c r="M25" s="39"/>
      <c r="N25" s="39"/>
      <c r="O25" s="39"/>
      <c r="P25" s="39"/>
      <c r="Q25" s="117"/>
      <c r="R25" s="169">
        <f>HOUR(M4)</f>
        <v>15</v>
      </c>
      <c r="S25" s="169">
        <f>MINUTE(M4)</f>
        <v>26</v>
      </c>
      <c r="T25" s="153"/>
      <c r="U25" s="153"/>
      <c r="V25" s="153"/>
    </row>
    <row r="26" spans="1:22" ht="12.75" hidden="1">
      <c r="A26" s="164"/>
      <c r="B26" s="38"/>
      <c r="C26" s="38"/>
      <c r="D26" s="38"/>
      <c r="E26" s="38"/>
      <c r="F26" s="38"/>
      <c r="G26" s="38"/>
      <c r="H26" s="38"/>
      <c r="I26" s="38"/>
      <c r="J26" s="38"/>
      <c r="K26" s="39"/>
      <c r="L26" s="39"/>
      <c r="M26" s="39"/>
      <c r="N26" s="39"/>
      <c r="O26" s="39"/>
      <c r="P26" s="39"/>
      <c r="Q26" s="117"/>
      <c r="R26" s="169"/>
      <c r="S26" s="170">
        <f>TIME(R25,S25,0)</f>
        <v>0.6430555555555556</v>
      </c>
      <c r="T26" s="153"/>
      <c r="U26" s="153"/>
      <c r="V26" s="153"/>
    </row>
    <row r="27" spans="1:22" ht="15" customHeight="1">
      <c r="A27" s="168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53"/>
      <c r="U27" s="153"/>
      <c r="V27" s="153"/>
    </row>
    <row r="28" spans="1:22" ht="12.75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53"/>
      <c r="U28" s="153"/>
      <c r="V28" s="153"/>
    </row>
    <row r="29" spans="1:22" ht="12.75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53"/>
      <c r="U29" s="153"/>
      <c r="V29" s="153"/>
    </row>
    <row r="30" spans="1:22" ht="12.75">
      <c r="A30" s="117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53"/>
      <c r="U30" s="153"/>
      <c r="V30" s="153"/>
    </row>
    <row r="31" spans="1:22" ht="12.75">
      <c r="A31" s="117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53"/>
      <c r="U31" s="153"/>
      <c r="V31" s="153"/>
    </row>
    <row r="32" spans="1:22" ht="12.75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53"/>
      <c r="U32" s="153"/>
      <c r="V32" s="153"/>
    </row>
    <row r="33" spans="1:19" ht="12.75">
      <c r="A33" s="117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39"/>
      <c r="R33" s="39"/>
      <c r="S33" s="39"/>
    </row>
    <row r="34" spans="1:19" ht="12.75">
      <c r="A34" s="117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39"/>
      <c r="R34" s="39"/>
      <c r="S34" s="39"/>
    </row>
    <row r="35" spans="1:19" ht="12.7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</row>
    <row r="36" spans="1:19" ht="12.7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</row>
    <row r="37" spans="1:19" ht="12.7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</row>
    <row r="38" spans="1:19" ht="12.7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</row>
    <row r="39" spans="1:19" ht="12.7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</row>
    <row r="40" spans="1:19" ht="12.7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</row>
    <row r="41" spans="1:19" ht="12.7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</row>
    <row r="42" spans="1:19" ht="12.7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</row>
    <row r="43" spans="1:19" ht="12.7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</row>
    <row r="44" spans="1:19" ht="12.7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</row>
    <row r="45" spans="1:19" ht="12.7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</row>
    <row r="46" spans="1:19" ht="12.7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</row>
    <row r="47" spans="1:19" ht="12.7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</row>
    <row r="48" spans="1:19" ht="12.7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</row>
    <row r="49" spans="1:19" ht="12.7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</row>
    <row r="50" spans="1:19" ht="12.7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</row>
    <row r="51" spans="1:19" ht="12.7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</row>
    <row r="52" spans="1:19" ht="12.7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</row>
    <row r="53" spans="1:19" ht="12.7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</row>
    <row r="54" spans="1:19" ht="12.7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</row>
    <row r="55" spans="1:19" ht="12.7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</row>
    <row r="56" spans="1:19" ht="12.7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</row>
    <row r="57" spans="1:19" ht="12.7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</row>
    <row r="58" spans="1:19" ht="12.7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</row>
    <row r="59" spans="1:19" ht="12.7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</row>
    <row r="60" spans="1:19" ht="12.7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</row>
    <row r="61" spans="1:19" ht="12.7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</row>
    <row r="62" spans="1:19" ht="12.7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</row>
    <row r="63" spans="1:19" ht="12.7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</row>
    <row r="64" spans="1:19" ht="12.7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</row>
    <row r="65" spans="1:19" ht="12.7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</row>
    <row r="66" spans="1:19" ht="12.7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</row>
    <row r="67" spans="1:19" ht="12.7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</row>
    <row r="68" spans="1:19" ht="12.7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</row>
    <row r="69" spans="1:19" ht="12.7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</row>
    <row r="70" spans="1:19" ht="12.7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</row>
    <row r="71" spans="1:19" ht="12.7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</row>
    <row r="72" spans="1:19" ht="12.7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</row>
    <row r="73" spans="1:19" ht="12.7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</row>
    <row r="74" spans="1:19" ht="12.7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</row>
    <row r="75" spans="1:19" ht="12.7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</row>
    <row r="76" spans="1:19" ht="12.7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</row>
    <row r="77" spans="1:19" ht="12.7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</row>
    <row r="78" spans="1:19" ht="12.7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</row>
    <row r="79" spans="1:19" ht="12.7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</row>
    <row r="80" spans="1:19" ht="12.7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</row>
    <row r="81" spans="1:19" ht="12.7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</row>
    <row r="82" spans="1:19" ht="12.7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</row>
    <row r="83" spans="1:19" ht="12.7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</row>
    <row r="84" spans="1:19" ht="12.7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</row>
    <row r="85" spans="1:19" ht="12.7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</row>
    <row r="86" spans="1:19" ht="12.7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</row>
    <row r="87" spans="1:19" ht="12.7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</row>
    <row r="88" spans="1:19" ht="12.7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</row>
    <row r="89" spans="1:19" ht="12.7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</row>
    <row r="90" spans="1:19" ht="12.7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</row>
    <row r="91" spans="1:19" ht="12.7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</row>
    <row r="92" spans="1:19" ht="12.7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</row>
    <row r="93" spans="1:19" ht="12.7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</row>
    <row r="94" spans="1:19" ht="12.7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</row>
    <row r="95" spans="1:19" ht="12.7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</row>
    <row r="96" spans="1:19" ht="12.7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</row>
    <row r="97" spans="1:19" ht="12.7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</row>
    <row r="98" spans="1:19" ht="12.7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</row>
    <row r="99" spans="1:19" ht="12.7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</row>
    <row r="100" spans="1:19" ht="12.7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</row>
    <row r="101" spans="1:19" ht="12.7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</row>
    <row r="102" spans="1:19" ht="12.7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</row>
    <row r="103" spans="1:19" ht="12.7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</row>
    <row r="104" spans="1:19" ht="12.7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</row>
    <row r="105" spans="1:19" ht="12.7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</row>
    <row r="106" spans="1:19" ht="12.7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</row>
    <row r="107" spans="1:19" ht="12.7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</row>
    <row r="108" spans="1:19" ht="12.7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</row>
    <row r="109" spans="1:19" ht="12.7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</row>
    <row r="110" spans="1:19" ht="12.7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</row>
    <row r="111" spans="1:19" ht="12.7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</row>
    <row r="112" spans="1:19" ht="12.7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</row>
    <row r="113" spans="1:19" ht="12.7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</row>
    <row r="114" spans="1:19" ht="12.7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</row>
    <row r="115" spans="1:19" ht="12.7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</row>
    <row r="116" spans="1:19" ht="12.7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</row>
    <row r="117" spans="1:19" ht="12.7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</row>
    <row r="118" spans="1:19" ht="12.7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</row>
    <row r="119" spans="1:19" ht="12.7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</row>
    <row r="120" spans="1:19" ht="12.7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</row>
    <row r="121" spans="1:19" ht="12.7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</row>
    <row r="122" spans="1:19" ht="12.7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</row>
    <row r="123" spans="1:19" ht="12.7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</row>
    <row r="124" spans="1:19" ht="12.75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</row>
    <row r="125" spans="1:19" ht="12.75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</row>
    <row r="126" spans="1:19" ht="12.75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</row>
    <row r="127" spans="1:19" ht="12.75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</row>
    <row r="128" spans="1:19" ht="12.75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</row>
    <row r="129" spans="1:19" ht="12.75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</row>
    <row r="130" spans="1:19" ht="12.75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</row>
    <row r="131" spans="1:19" ht="12.7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</row>
    <row r="132" spans="1:19" ht="12.75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</row>
    <row r="133" spans="1:19" ht="12.75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</row>
    <row r="134" spans="1:19" ht="12.75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</row>
    <row r="135" spans="1:19" ht="12.7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</row>
    <row r="136" spans="1:19" ht="12.7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</row>
    <row r="137" spans="1:19" ht="12.75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</row>
    <row r="138" spans="1:19" ht="12.75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</row>
    <row r="139" spans="1:19" ht="12.7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</row>
    <row r="140" spans="1:19" ht="12.7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</row>
    <row r="141" spans="1:19" ht="12.7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</row>
    <row r="142" spans="1:19" ht="12.7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</row>
    <row r="143" spans="1:19" ht="12.7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</row>
    <row r="144" spans="1:19" ht="12.7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</row>
    <row r="145" spans="1:19" ht="12.7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</row>
    <row r="146" spans="1:19" ht="12.7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</row>
    <row r="147" spans="1:19" ht="12.7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</row>
    <row r="148" spans="1:19" ht="12.7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</row>
    <row r="149" spans="1:19" ht="12.7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</row>
    <row r="150" spans="1:19" ht="12.7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</row>
    <row r="151" spans="1:19" ht="12.7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</row>
    <row r="152" spans="1:19" ht="12.7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</row>
    <row r="153" spans="1:19" ht="12.7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</row>
    <row r="154" spans="1:19" ht="12.7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</row>
    <row r="155" spans="1:19" ht="12.7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</row>
    <row r="156" spans="1:19" ht="12.7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</row>
    <row r="157" spans="1:19" ht="12.7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</row>
    <row r="158" spans="1:19" ht="12.7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</row>
    <row r="159" spans="1:19" ht="12.7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</row>
    <row r="160" spans="1:19" ht="12.75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</row>
    <row r="161" spans="1:19" ht="12.7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</row>
    <row r="162" spans="1:19" ht="12.75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</row>
    <row r="163" spans="1:19" ht="12.7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</row>
    <row r="164" spans="1:19" ht="12.7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</row>
    <row r="165" spans="1:19" ht="12.7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</row>
    <row r="166" spans="1:19" ht="12.7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</row>
    <row r="167" spans="1:19" ht="12.7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</row>
    <row r="168" spans="1:19" ht="12.7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</row>
    <row r="169" spans="1:19" ht="12.7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</row>
    <row r="170" spans="1:19" ht="12.7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</row>
    <row r="171" spans="1:19" ht="12.7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</row>
    <row r="172" spans="1:19" ht="12.7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</row>
    <row r="173" spans="1:19" ht="12.7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</row>
    <row r="174" spans="1:19" ht="12.7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</row>
    <row r="175" spans="1:19" ht="12.7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</row>
    <row r="176" spans="1:19" ht="12.7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</row>
    <row r="177" spans="1:19" ht="12.7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</row>
    <row r="178" spans="1:19" ht="12.75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</row>
    <row r="179" spans="1:19" ht="12.7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</row>
    <row r="180" spans="1:19" ht="12.75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</row>
    <row r="181" spans="1:19" ht="12.7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</row>
    <row r="182" spans="1:19" ht="12.75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</row>
    <row r="183" spans="1:19" ht="12.75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</row>
    <row r="184" spans="1:19" ht="12.75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</row>
    <row r="185" spans="1:19" ht="12.75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</row>
    <row r="186" spans="1:19" ht="12.7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</row>
    <row r="187" spans="1:19" ht="12.75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</row>
    <row r="188" spans="1:19" ht="12.75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</row>
    <row r="189" spans="1:19" ht="12.75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</row>
    <row r="190" spans="1:19" ht="12.75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</row>
    <row r="191" spans="1:19" ht="12.75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</row>
    <row r="192" spans="1:19" ht="12.75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</row>
    <row r="193" spans="1:19" ht="12.75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</row>
    <row r="194" spans="1:19" ht="12.75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</row>
    <row r="195" spans="1:19" ht="12.75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</row>
    <row r="196" spans="1:19" ht="12.75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</row>
    <row r="197" spans="1:19" ht="12.75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</row>
    <row r="198" spans="1:19" ht="12.75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</row>
    <row r="199" spans="1:19" ht="12.75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</row>
    <row r="200" spans="1:19" ht="12.75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</row>
    <row r="201" spans="1:19" ht="12.75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</row>
    <row r="202" spans="1:19" ht="12.75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</row>
    <row r="203" spans="1:19" ht="12.75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</row>
    <row r="204" spans="1:19" ht="12.75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</row>
    <row r="205" spans="1:19" ht="12.75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</row>
    <row r="206" spans="1:19" ht="12.75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</row>
    <row r="207" spans="1:19" ht="12.75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</row>
    <row r="208" spans="1:19" ht="12.75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</row>
    <row r="209" spans="1:19" ht="12.75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</row>
    <row r="210" spans="1:19" ht="12.75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</row>
    <row r="211" spans="1:19" ht="12.75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</row>
    <row r="212" spans="1:19" ht="12.75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</row>
    <row r="213" spans="1:19" ht="12.75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</row>
    <row r="214" spans="1:19" ht="12.75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</row>
    <row r="215" spans="1:19" ht="12.75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</row>
    <row r="216" spans="1:19" ht="12.75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</row>
    <row r="217" spans="1:19" ht="12.75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</row>
    <row r="218" spans="1:19" ht="12.75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</row>
    <row r="219" spans="1:19" ht="12.75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</row>
    <row r="220" spans="1:19" ht="12.75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</row>
    <row r="221" spans="1:19" ht="12.75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</row>
    <row r="222" spans="1:19" ht="12.75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</row>
    <row r="223" spans="1:19" ht="12.75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</row>
    <row r="224" spans="1:19" ht="12.75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</row>
    <row r="225" spans="1:19" ht="12.75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</row>
    <row r="226" spans="1:19" ht="12.75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</row>
    <row r="227" spans="1:19" ht="12.75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</row>
    <row r="228" spans="1:19" ht="12.75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</row>
    <row r="229" spans="1:19" ht="12.75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</row>
    <row r="230" spans="1:19" ht="12.75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</row>
    <row r="231" spans="1:19" ht="12.75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</row>
    <row r="232" spans="1:19" ht="12.75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</row>
    <row r="233" spans="1:19" ht="12.75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</row>
    <row r="234" spans="1:19" ht="12.75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</row>
    <row r="235" spans="1:19" ht="12.75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</row>
    <row r="236" spans="1:19" ht="12.75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</row>
    <row r="237" spans="1:19" ht="12.75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</row>
    <row r="238" spans="1:19" ht="12.75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</row>
    <row r="239" spans="1:19" ht="12.75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</row>
    <row r="240" spans="1:19" ht="12.75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</row>
    <row r="241" spans="1:19" ht="12.75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</row>
    <row r="242" spans="1:19" ht="12.75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</row>
    <row r="243" spans="1:19" ht="12.75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</row>
    <row r="244" spans="1:19" ht="12.75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</row>
    <row r="245" spans="1:19" ht="12.75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</row>
    <row r="246" spans="1:19" ht="12.75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</row>
    <row r="247" spans="1:19" ht="12.75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</row>
    <row r="248" spans="1:19" ht="12.75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</row>
    <row r="249" spans="1:19" ht="12.75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</row>
    <row r="250" spans="1:19" ht="12.75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</row>
    <row r="251" spans="1:19" ht="12.75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</row>
    <row r="252" spans="1:19" ht="12.75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</row>
    <row r="253" spans="1:19" ht="12.75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</row>
    <row r="254" spans="1:19" ht="12.75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</row>
    <row r="255" spans="1:19" ht="12.75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</row>
    <row r="256" spans="1:19" ht="12.75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</row>
    <row r="257" spans="1:19" ht="12.75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</row>
    <row r="258" spans="1:19" ht="12.75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</row>
    <row r="259" spans="1:19" ht="12.75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</row>
    <row r="260" spans="1:19" ht="12.75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</row>
    <row r="261" spans="1:19" ht="12.75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</row>
    <row r="262" spans="1:19" ht="12.75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</row>
    <row r="263" spans="1:19" ht="12.75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</row>
    <row r="264" spans="1:19" ht="12.75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</row>
    <row r="265" spans="1:19" ht="12.75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</row>
    <row r="266" spans="1:19" ht="12.75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</row>
    <row r="267" spans="1:19" ht="12.75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</row>
    <row r="268" spans="1:19" ht="12.75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</row>
    <row r="269" spans="1:19" ht="12.75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</row>
    <row r="270" spans="1:19" ht="12.75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</row>
    <row r="271" spans="1:19" ht="12.75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</row>
    <row r="272" spans="1:19" ht="12.75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</row>
    <row r="273" spans="1:19" ht="12.75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</row>
    <row r="274" spans="1:19" ht="12.75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</row>
    <row r="275" spans="1:19" ht="12.75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</row>
    <row r="276" spans="1:19" ht="12.75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</row>
    <row r="277" spans="1:19" ht="12.75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</row>
    <row r="278" spans="1:19" ht="12.75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</row>
    <row r="279" spans="1:19" ht="12.75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</row>
    <row r="280" spans="1:19" ht="12.75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</row>
    <row r="281" spans="1:19" ht="12.75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</row>
    <row r="282" spans="1:19" ht="12.75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</row>
    <row r="283" spans="1:19" ht="12.75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</row>
    <row r="284" spans="1:19" ht="12.75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</row>
    <row r="285" spans="1:19" ht="12.75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</row>
    <row r="286" spans="1:19" ht="12.75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</row>
    <row r="287" spans="1:19" ht="12.75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</row>
    <row r="288" spans="1:19" ht="12.75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</row>
    <row r="289" spans="1:19" ht="12.75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</row>
    <row r="290" spans="1:19" ht="12.75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</row>
    <row r="291" spans="1:19" ht="12.75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</row>
    <row r="292" spans="1:19" ht="12.75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</row>
    <row r="293" spans="1:19" ht="12.75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</row>
    <row r="294" spans="1:19" ht="12.75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</row>
    <row r="295" spans="1:19" ht="12.75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</row>
    <row r="296" spans="1:19" ht="12.75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</row>
    <row r="297" spans="1:19" ht="12.75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</row>
    <row r="298" spans="1:19" ht="12.75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</row>
    <row r="299" spans="1:19" ht="12.75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</row>
    <row r="300" spans="1:19" ht="12.75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</row>
    <row r="301" spans="1:19" ht="12.75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</row>
    <row r="302" spans="1:19" ht="12.75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</row>
    <row r="303" spans="1:19" ht="12.75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</row>
    <row r="304" spans="1:19" ht="12.75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</row>
    <row r="305" spans="1:19" ht="12.75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</row>
    <row r="306" spans="1:19" ht="12.75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</row>
    <row r="307" spans="1:19" ht="12.75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</row>
    <row r="308" spans="1:19" ht="12.75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</row>
    <row r="309" spans="1:19" ht="12.75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</row>
    <row r="310" spans="1:19" ht="12.75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</row>
    <row r="311" spans="1:19" ht="12.75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</row>
    <row r="312" spans="1:19" ht="12.75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</row>
    <row r="313" spans="1:19" ht="12.75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</row>
    <row r="314" spans="1:19" ht="12.75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</row>
    <row r="315" spans="1:19" ht="12.75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</row>
    <row r="316" spans="1:19" ht="12.75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</row>
    <row r="317" spans="1:19" ht="12.75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</row>
    <row r="318" spans="1:19" ht="12.75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</row>
    <row r="319" spans="1:19" ht="12.75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</row>
    <row r="320" spans="1:19" ht="12.75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</row>
    <row r="321" spans="1:19" ht="12.75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</row>
    <row r="322" spans="1:19" ht="12.75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</row>
    <row r="323" spans="1:19" ht="12.75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</row>
    <row r="324" spans="1:19" ht="12.75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</row>
    <row r="325" spans="1:19" ht="12.75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</row>
    <row r="326" spans="1:19" ht="12.75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</row>
    <row r="327" spans="1:19" ht="12.75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</row>
    <row r="328" spans="1:19" ht="12.75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</row>
    <row r="329" spans="1:19" ht="12.75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</row>
    <row r="330" spans="1:19" ht="12.75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</row>
    <row r="331" spans="1:19" ht="12.75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</row>
    <row r="332" spans="1:19" ht="12.75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</row>
    <row r="333" spans="1:19" ht="12.75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</row>
    <row r="334" spans="1:19" ht="12.75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</row>
    <row r="335" spans="1:19" ht="12.75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</row>
    <row r="336" spans="1:19" ht="12.75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</row>
    <row r="337" spans="1:19" ht="12.75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</row>
    <row r="338" spans="1:19" ht="12.75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</row>
    <row r="339" spans="1:19" ht="12.75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</row>
    <row r="340" spans="1:19" ht="12.75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</row>
    <row r="341" spans="1:19" ht="12.75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</row>
    <row r="342" spans="1:19" ht="12.75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</row>
    <row r="343" spans="1:19" ht="12.75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</row>
    <row r="344" spans="1:19" ht="12.75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</row>
    <row r="345" spans="1:19" ht="12.75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</row>
    <row r="346" spans="1:19" ht="12.75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</row>
    <row r="347" spans="1:19" ht="12.75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</row>
    <row r="348" spans="1:19" ht="12.75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</row>
    <row r="349" spans="1:19" ht="12.75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</row>
    <row r="350" spans="1:19" ht="12.75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</row>
    <row r="351" spans="1:19" ht="12.75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</row>
    <row r="352" spans="1:19" ht="12.75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</row>
    <row r="353" spans="1:19" ht="12.75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</row>
    <row r="354" spans="1:19" ht="12.75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</row>
    <row r="355" spans="1:19" ht="12.75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</row>
    <row r="356" spans="1:19" ht="12.75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</row>
    <row r="357" spans="1:19" ht="12.75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</row>
    <row r="358" spans="1:19" ht="12.75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</row>
    <row r="359" spans="1:19" ht="12.75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</row>
    <row r="360" spans="1:19" ht="12.75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</row>
    <row r="361" spans="1:19" ht="12.75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</row>
    <row r="362" spans="1:19" ht="12.75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</row>
    <row r="363" spans="1:19" ht="12.75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</row>
    <row r="364" spans="1:19" ht="12.75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</row>
    <row r="365" spans="1:19" ht="12.75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</row>
    <row r="366" spans="1:19" ht="12.75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</row>
    <row r="367" spans="1:19" ht="12.75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</row>
    <row r="368" spans="1:19" ht="12.75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</row>
    <row r="369" spans="1:19" ht="12.75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</row>
    <row r="370" spans="1:19" ht="12.75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</row>
    <row r="371" spans="1:19" ht="12.75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</row>
    <row r="372" spans="1:19" ht="12.75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</row>
    <row r="373" spans="1:19" ht="12.75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</row>
    <row r="374" spans="1:19" ht="12.75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</row>
    <row r="375" spans="1:19" ht="12.75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</row>
    <row r="376" spans="1:19" ht="12.75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</row>
    <row r="377" spans="1:19" ht="12.75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</row>
    <row r="378" spans="1:19" ht="12.75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</row>
    <row r="379" spans="1:19" ht="12.75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</row>
    <row r="380" spans="1:19" ht="12.75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</row>
    <row r="381" spans="1:19" ht="12.75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</row>
    <row r="382" spans="1:19" ht="12.75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</row>
    <row r="383" spans="1:19" ht="12.75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</row>
    <row r="384" spans="1:19" ht="12.75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</row>
    <row r="385" spans="1:19" ht="12.75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</row>
    <row r="386" spans="1:19" ht="12.75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</row>
    <row r="387" spans="1:19" ht="12.75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</row>
    <row r="388" spans="1:19" ht="12.75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</row>
    <row r="389" spans="1:19" ht="12.75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</row>
    <row r="390" spans="1:19" ht="12.75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</row>
    <row r="391" spans="1:19" ht="12.75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</row>
    <row r="392" spans="1:19" ht="12.75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</row>
    <row r="393" spans="1:19" ht="12.75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</row>
    <row r="394" spans="1:19" ht="12.75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</row>
    <row r="395" spans="1:19" ht="12.75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</row>
    <row r="396" spans="1:19" ht="12.75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</row>
    <row r="397" spans="1:19" ht="12.75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</row>
    <row r="398" spans="1:19" ht="12.75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</row>
    <row r="399" spans="1:19" ht="12.75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</row>
    <row r="400" spans="1:19" ht="12.75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</row>
    <row r="401" spans="1:19" ht="12.75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</row>
    <row r="402" spans="1:19" ht="12.75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</row>
    <row r="403" spans="1:19" ht="12.75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</row>
    <row r="404" spans="1:19" ht="12.75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</row>
    <row r="405" spans="1:19" ht="12.75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</row>
    <row r="406" spans="1:19" ht="12.75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</row>
    <row r="407" spans="1:19" ht="12.75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</row>
    <row r="408" spans="1:19" ht="12.75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</row>
    <row r="409" spans="1:19" ht="12.75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</row>
    <row r="410" spans="1:19" ht="12.75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</row>
    <row r="411" spans="1:19" ht="12.75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</row>
    <row r="412" spans="1:19" ht="12.75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</row>
    <row r="413" spans="1:19" ht="12.75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</row>
    <row r="414" spans="1:19" ht="12.75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</row>
    <row r="415" spans="1:19" ht="12.75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</row>
    <row r="416" spans="1:19" ht="12.75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</row>
    <row r="417" spans="1:19" ht="12.75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</row>
    <row r="418" spans="1:19" ht="12.75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</row>
    <row r="419" spans="1:19" ht="12.75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</row>
    <row r="420" spans="1:19" ht="12.75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</row>
    <row r="421" spans="1:19" ht="12.75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</row>
    <row r="422" spans="1:19" ht="12.75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</row>
    <row r="423" spans="1:19" ht="12.75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</row>
    <row r="424" spans="1:19" ht="12.75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</row>
    <row r="425" spans="1:19" ht="12.75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</row>
    <row r="426" spans="1:19" ht="12.75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</row>
    <row r="427" spans="1:19" ht="12.75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</row>
    <row r="428" spans="1:19" ht="12.75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</row>
    <row r="429" spans="1:19" ht="12.75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</row>
    <row r="430" spans="1:19" ht="12.75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</row>
    <row r="431" spans="1:19" ht="12.75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</row>
    <row r="432" spans="1:19" ht="12.75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</row>
    <row r="433" spans="1:19" ht="12.75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</row>
    <row r="434" spans="1:19" ht="12.75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</row>
    <row r="435" spans="1:19" ht="12.75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</row>
    <row r="436" spans="1:19" ht="12.75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</row>
    <row r="437" spans="1:19" ht="12.75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</row>
    <row r="438" spans="1:19" ht="12.75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</row>
    <row r="439" spans="1:19" ht="12.75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</row>
    <row r="440" spans="1:19" ht="12.75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</row>
    <row r="441" spans="1:19" ht="12.75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</row>
    <row r="442" spans="1:19" ht="12.75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</row>
    <row r="443" spans="1:19" ht="12.75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</row>
    <row r="444" spans="1:19" ht="12.75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</row>
    <row r="445" spans="1:19" ht="12.75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</row>
    <row r="446" spans="1:19" ht="12.75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</row>
    <row r="447" spans="1:19" ht="12.75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</row>
    <row r="448" spans="1:19" ht="12.75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</row>
    <row r="449" spans="1:19" ht="12.75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</row>
    <row r="450" spans="1:19" ht="12.75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</row>
    <row r="451" spans="1:19" ht="12.75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</row>
    <row r="452" spans="1:19" ht="12.75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</row>
    <row r="453" spans="1:19" ht="12.75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</row>
    <row r="454" spans="1:19" ht="12.75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</row>
    <row r="455" spans="1:19" ht="12.75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</row>
    <row r="456" spans="1:19" ht="12.75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</row>
    <row r="457" spans="1:19" ht="12.75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</row>
    <row r="458" spans="1:19" ht="12.75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</row>
    <row r="459" spans="1:19" ht="12.75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</row>
    <row r="460" spans="1:19" ht="12.75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</row>
    <row r="461" spans="1:19" ht="12.75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</row>
    <row r="462" spans="1:19" ht="12.75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</row>
    <row r="463" spans="1:19" ht="12.75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</row>
    <row r="464" spans="1:19" ht="12.75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</row>
    <row r="465" spans="1:19" ht="12.75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</row>
    <row r="466" spans="1:19" ht="12.75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</row>
    <row r="467" spans="1:19" ht="12.75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</row>
    <row r="468" spans="1:19" ht="12.75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</row>
    <row r="469" spans="1:19" ht="12.75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</row>
    <row r="470" spans="1:19" ht="12.75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</row>
    <row r="471" spans="1:19" ht="12.75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</row>
    <row r="472" spans="1:19" ht="12.75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</row>
    <row r="473" spans="1:19" ht="12.75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</row>
    <row r="474" spans="1:19" ht="12.75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</row>
    <row r="475" spans="1:19" ht="12.75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</row>
    <row r="476" spans="1:19" ht="12.75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</row>
    <row r="477" spans="1:19" ht="12.75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</row>
    <row r="478" spans="1:19" ht="12.75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</row>
    <row r="479" spans="1:19" ht="12.75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</row>
    <row r="480" spans="1:19" ht="12.75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</row>
    <row r="481" spans="1:19" ht="12.75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</row>
    <row r="482" spans="1:12" ht="12.75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</row>
    <row r="483" spans="1:12" ht="12.75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</row>
    <row r="484" spans="1:12" ht="12.75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</row>
    <row r="485" spans="1:12" ht="12.75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</row>
    <row r="486" spans="1:12" ht="12.75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</row>
    <row r="487" spans="1:12" ht="12.75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</row>
    <row r="488" spans="1:12" ht="12.75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</row>
    <row r="489" spans="1:12" ht="12.75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</row>
    <row r="490" spans="1:12" ht="12.75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</row>
    <row r="491" spans="1:12" ht="12.75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</row>
    <row r="492" spans="1:12" ht="12.75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</row>
    <row r="493" spans="1:12" ht="12.75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</row>
    <row r="494" spans="1:12" ht="12.75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</row>
    <row r="495" spans="1:12" ht="12.75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</row>
    <row r="496" spans="1:12" ht="12.75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</row>
    <row r="497" spans="1:12" ht="12.75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</row>
    <row r="498" spans="1:12" ht="12.75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</row>
    <row r="499" spans="1:12" ht="12.75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</row>
    <row r="500" spans="1:12" ht="12.75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</row>
    <row r="501" spans="1:12" ht="12.75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</row>
    <row r="502" spans="1:12" ht="12.75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</row>
    <row r="503" spans="1:12" ht="12.75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</row>
    <row r="504" spans="1:12" ht="12.75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</row>
    <row r="505" spans="1:12" ht="12.75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</row>
    <row r="506" spans="1:12" ht="12.75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</row>
    <row r="507" spans="1:12" ht="12.75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</row>
    <row r="508" spans="1:12" ht="12.75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</row>
    <row r="509" spans="1:12" ht="12.75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</row>
    <row r="510" spans="1:12" ht="12.75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</row>
    <row r="511" spans="1:12" ht="12.75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</row>
    <row r="512" spans="1:12" ht="12.75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</row>
    <row r="513" spans="1:12" ht="12.75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</row>
    <row r="514" spans="1:12" ht="12.75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</row>
    <row r="515" spans="1:12" ht="12.75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</row>
    <row r="516" spans="1:12" ht="12.75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</row>
    <row r="517" spans="1:12" ht="12.75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</row>
    <row r="518" spans="1:12" ht="12.75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</row>
    <row r="519" spans="1:12" ht="12.75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</row>
    <row r="520" spans="1:12" ht="12.75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</row>
    <row r="521" spans="1:12" ht="12.75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</row>
    <row r="522" spans="1:12" ht="12.75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</row>
    <row r="523" spans="1:12" ht="12.75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</row>
    <row r="524" spans="1:12" ht="12.75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</row>
    <row r="525" spans="1:12" ht="12.75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</row>
    <row r="526" spans="1:12" ht="12.75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</row>
    <row r="527" spans="1:12" ht="12.75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</row>
    <row r="528" spans="1:12" ht="12.75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</row>
    <row r="529" spans="1:12" ht="12.75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</row>
    <row r="530" spans="1:12" ht="12.75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</row>
    <row r="531" spans="1:12" ht="12.75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</row>
    <row r="532" spans="1:12" ht="12.75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</row>
    <row r="533" spans="1:12" ht="12.75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</row>
    <row r="534" spans="1:12" ht="12.75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</row>
    <row r="535" spans="1:12" ht="12.75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</row>
    <row r="536" spans="1:12" ht="12.75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</row>
    <row r="537" spans="1:12" ht="12.75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</row>
    <row r="538" spans="1:12" ht="12.75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</row>
    <row r="539" spans="1:12" ht="12.75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</row>
    <row r="540" spans="1:12" ht="12.75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</row>
    <row r="541" spans="1:12" ht="12.75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</row>
    <row r="542" spans="1:12" ht="12.75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</row>
    <row r="543" spans="1:12" ht="12.75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</row>
    <row r="544" spans="1:12" ht="12.75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</row>
    <row r="545" spans="1:12" ht="12.75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</row>
    <row r="546" spans="1:12" ht="12.75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</row>
    <row r="547" spans="1:12" ht="12.75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</row>
    <row r="548" spans="1:12" ht="12.75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</row>
    <row r="549" spans="1:12" ht="12.75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</row>
    <row r="550" spans="1:12" ht="12.75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</row>
    <row r="551" spans="1:12" ht="12.75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</row>
    <row r="552" spans="1:12" ht="12.75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</row>
    <row r="553" spans="1:12" ht="12.75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</row>
    <row r="554" spans="1:12" ht="12.75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</row>
    <row r="555" spans="1:12" ht="12.75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</row>
    <row r="556" spans="1:12" ht="12.75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</row>
    <row r="557" spans="1:12" ht="12.75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</row>
    <row r="558" spans="1:12" ht="12.75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</row>
    <row r="559" spans="1:12" ht="12.75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</row>
    <row r="560" spans="1:12" ht="12.75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</row>
    <row r="561" spans="1:12" ht="12.75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</row>
    <row r="562" spans="1:12" ht="12.75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</row>
    <row r="563" spans="1:12" ht="12.75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</row>
    <row r="564" spans="1:12" ht="12.75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</row>
    <row r="565" spans="1:12" ht="12.75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</row>
    <row r="566" spans="1:12" ht="12.75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</row>
    <row r="567" spans="1:12" ht="12.75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</row>
    <row r="568" spans="1:12" ht="12.75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</row>
    <row r="569" spans="1:12" ht="12.75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</row>
    <row r="570" spans="1:12" ht="12.75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</row>
    <row r="571" spans="1:12" ht="12.75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</row>
    <row r="572" spans="1:12" ht="12.75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</row>
    <row r="573" spans="1:12" ht="12.75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</row>
    <row r="574" spans="1:12" ht="12.75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</row>
    <row r="575" spans="1:12" ht="12.75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</row>
    <row r="576" spans="1:12" ht="12.75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</row>
    <row r="577" spans="1:12" ht="12.75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</row>
    <row r="578" spans="1:12" ht="12.75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</row>
    <row r="579" spans="1:12" ht="12.75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</row>
    <row r="580" spans="1:12" ht="12.75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</row>
    <row r="581" spans="1:12" ht="12.75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</row>
    <row r="582" spans="1:12" ht="12.75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</row>
    <row r="583" spans="1:12" ht="12.75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</row>
    <row r="584" spans="1:12" ht="12.75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</row>
    <row r="585" spans="1:12" ht="12.75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</row>
    <row r="586" spans="1:12" ht="12.75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</row>
    <row r="587" spans="1:12" ht="12.75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</row>
    <row r="588" spans="1:12" ht="12.75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</row>
    <row r="589" spans="1:12" ht="12.75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</row>
    <row r="590" spans="1:12" ht="12.75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</row>
    <row r="591" spans="1:12" ht="12.75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</row>
    <row r="592" spans="1:12" ht="12.75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</row>
    <row r="593" spans="1:12" ht="12.75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</row>
    <row r="594" spans="1:12" ht="12.75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</row>
    <row r="595" spans="1:12" ht="12.75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</row>
    <row r="596" spans="1:12" ht="12.75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</row>
    <row r="597" spans="1:12" ht="12.75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</row>
    <row r="598" spans="1:12" ht="12.75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</row>
    <row r="599" spans="1:12" ht="12.75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</row>
    <row r="600" spans="1:12" ht="12.75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</row>
    <row r="601" spans="1:12" ht="12.75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</row>
    <row r="602" spans="1:12" ht="12.75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</row>
    <row r="603" spans="1:12" ht="12.75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</row>
    <row r="604" spans="1:12" ht="12.75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</row>
    <row r="605" spans="1:12" ht="12.75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</row>
    <row r="606" spans="1:12" ht="12.75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</row>
    <row r="607" spans="1:12" ht="12.75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</row>
    <row r="608" spans="1:12" ht="12.75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</row>
    <row r="609" spans="1:12" ht="12.75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</row>
    <row r="610" spans="1:12" ht="12.75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</row>
    <row r="611" spans="1:12" ht="12.75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</row>
    <row r="612" spans="1:12" ht="12.75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</row>
    <row r="613" spans="1:12" ht="12.75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</row>
    <row r="614" spans="1:12" ht="12.75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</row>
    <row r="615" spans="1:12" ht="12.75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</row>
    <row r="616" spans="1:12" ht="12.75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</row>
    <row r="617" spans="1:12" ht="12.75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</row>
    <row r="618" spans="1:12" ht="12.75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</row>
    <row r="619" spans="1:12" ht="12.75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</row>
    <row r="620" spans="1:12" ht="12.75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</row>
    <row r="621" spans="1:12" ht="12.75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</row>
    <row r="622" spans="1:12" ht="12.75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</row>
    <row r="623" spans="1:12" ht="12.75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</row>
    <row r="624" spans="1:12" ht="12.75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</row>
    <row r="625" spans="1:12" ht="12.75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</row>
    <row r="626" spans="1:12" ht="12.75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</row>
    <row r="627" spans="1:12" ht="12.75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</row>
    <row r="628" spans="1:12" ht="12.75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</row>
    <row r="629" spans="1:12" ht="12.75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</row>
    <row r="630" spans="1:12" ht="12.75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</row>
    <row r="631" spans="1:12" ht="12.75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</row>
    <row r="632" spans="1:12" ht="12.75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</row>
    <row r="633" spans="1:12" ht="12.75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</row>
    <row r="634" spans="1:12" ht="12.75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</row>
    <row r="635" spans="1:12" ht="12.75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</row>
    <row r="636" spans="1:12" ht="12.75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</row>
    <row r="637" spans="1:12" ht="12.75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</row>
    <row r="638" spans="1:12" ht="12.75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</row>
    <row r="639" spans="1:12" ht="12.75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</row>
    <row r="640" spans="1:12" ht="12.75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</row>
    <row r="641" spans="1:12" ht="12.75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</row>
    <row r="642" spans="1:12" ht="12.75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</row>
    <row r="643" spans="1:12" ht="12.75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</row>
    <row r="644" spans="1:12" ht="12.75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</row>
    <row r="645" spans="1:12" ht="12.75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</row>
    <row r="646" spans="1:12" ht="12.75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</row>
    <row r="647" spans="1:12" ht="12.75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</row>
    <row r="648" spans="1:12" ht="12.75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</row>
    <row r="649" spans="1:12" ht="12.75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</row>
    <row r="650" spans="1:12" ht="12.75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</row>
    <row r="651" spans="1:12" ht="12.75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</row>
    <row r="652" spans="1:12" ht="12.75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</row>
    <row r="653" spans="1:12" ht="12.75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</row>
    <row r="654" spans="1:12" ht="12.75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</row>
    <row r="655" spans="1:12" ht="12.75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</row>
    <row r="656" spans="1:12" ht="12.75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</row>
    <row r="657" spans="1:12" ht="12.75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</row>
    <row r="658" spans="1:12" ht="12.75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</row>
    <row r="659" spans="1:12" ht="12.75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</row>
    <row r="660" spans="1:12" ht="12.75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</row>
    <row r="661" spans="1:12" ht="12.75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</row>
    <row r="662" spans="1:12" ht="12.75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</row>
    <row r="663" spans="1:12" ht="12.75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</row>
    <row r="664" spans="1:12" ht="12.75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</row>
    <row r="665" spans="1:12" ht="12.75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</row>
    <row r="666" spans="1:12" ht="12.75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</row>
    <row r="667" spans="1:12" ht="12.75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</row>
    <row r="668" spans="1:12" ht="12.75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</row>
    <row r="669" spans="1:12" ht="12.75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</row>
    <row r="670" spans="1:12" ht="12.75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</row>
    <row r="671" spans="1:12" ht="12.75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</row>
    <row r="672" spans="1:12" ht="12.75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</row>
    <row r="673" spans="1:12" ht="12.75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</row>
    <row r="674" spans="1:12" ht="12.75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</row>
    <row r="675" spans="1:12" ht="12.75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</row>
    <row r="676" spans="1:12" ht="12.75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</row>
    <row r="677" spans="1:12" ht="12.75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</row>
    <row r="678" spans="1:12" ht="12.75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</row>
    <row r="679" spans="1:12" ht="12.75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</row>
    <row r="680" spans="1:12" ht="12.75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</row>
    <row r="681" spans="1:12" ht="12.75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</row>
    <row r="682" spans="1:12" ht="12.75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</row>
    <row r="683" spans="1:12" ht="12.75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</row>
    <row r="684" spans="1:12" ht="12.75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</row>
    <row r="685" spans="1:12" ht="12.75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</row>
    <row r="686" spans="1:12" ht="12.75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</row>
    <row r="687" spans="1:12" ht="12.75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</row>
    <row r="688" spans="1:12" ht="12.75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</row>
    <row r="689" spans="1:12" ht="12.75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</row>
    <row r="690" spans="1:12" ht="12.75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</row>
    <row r="691" spans="1:12" ht="12.75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</row>
  </sheetData>
  <sheetProtection/>
  <mergeCells count="2">
    <mergeCell ref="B6:D6"/>
    <mergeCell ref="A1:O2"/>
  </mergeCells>
  <conditionalFormatting sqref="G9 G11">
    <cfRule type="expression" priority="6" dxfId="1305" stopIfTrue="1">
      <formula>IF(AND($F$9=$F$11,$F$9&lt;&gt;"",$F$11&lt;&gt;""),1,0)</formula>
    </cfRule>
  </conditionalFormatting>
  <conditionalFormatting sqref="G13 G15">
    <cfRule type="expression" priority="7" dxfId="1305" stopIfTrue="1">
      <formula>IF(AND($F$13=$F$15,$F$13&lt;&gt;"",$F$15&lt;&gt;""),1,0)</formula>
    </cfRule>
  </conditionalFormatting>
  <conditionalFormatting sqref="G17 G19">
    <cfRule type="expression" priority="8" dxfId="1305" stopIfTrue="1">
      <formula>IF(AND($F$17=$F$19,$F$17&lt;&gt;"",$F$19&lt;&gt;""),1,0)</formula>
    </cfRule>
  </conditionalFormatting>
  <conditionalFormatting sqref="G21 G23">
    <cfRule type="expression" priority="9" dxfId="1305" stopIfTrue="1">
      <formula>IF(AND($F$21=$F$23,$F$21&lt;&gt;"",$F$23&lt;&gt;""),1,0)</formula>
    </cfRule>
  </conditionalFormatting>
  <conditionalFormatting sqref="A10:E10 C14:D14 C18:D18 C22:D22">
    <cfRule type="expression" priority="10" dxfId="1" stopIfTrue="1">
      <formula>IF(OR($E$10="en juego",$E$10="hoy!"),1,0)</formula>
    </cfRule>
  </conditionalFormatting>
  <conditionalFormatting sqref="A14:B14 D14:E14 D22">
    <cfRule type="expression" priority="11" dxfId="1" stopIfTrue="1">
      <formula>IF(OR($E$14="en juego",$E$14="hoy!"),1,0)</formula>
    </cfRule>
  </conditionalFormatting>
  <conditionalFormatting sqref="A18:C18 E18 C22">
    <cfRule type="expression" priority="12" dxfId="1" stopIfTrue="1">
      <formula>IF(OR($E$18="en juego",$E$18="hoy!"),1,0)</formula>
    </cfRule>
  </conditionalFormatting>
  <conditionalFormatting sqref="A22:B22 E22">
    <cfRule type="expression" priority="13" dxfId="1" stopIfTrue="1">
      <formula>IF(OR($E$22="en juego",$E$22="hoy!"),1,0)</formula>
    </cfRule>
  </conditionalFormatting>
  <conditionalFormatting sqref="D18">
    <cfRule type="expression" priority="5" dxfId="1" stopIfTrue="1">
      <formula>IF(OR($E$14="en juego",$E$14="hoy!"),1,0)</formula>
    </cfRule>
  </conditionalFormatting>
  <conditionalFormatting sqref="D22">
    <cfRule type="expression" priority="4" dxfId="1" stopIfTrue="1">
      <formula>IF(OR($E$14="en juego",$E$14="hoy!"),1,0)</formula>
    </cfRule>
  </conditionalFormatting>
  <conditionalFormatting sqref="D18">
    <cfRule type="expression" priority="3" dxfId="1" stopIfTrue="1">
      <formula>IF(OR($E$14="en juego",$E$14="hoy!"),1,0)</formula>
    </cfRule>
  </conditionalFormatting>
  <conditionalFormatting sqref="D22">
    <cfRule type="expression" priority="2" dxfId="1" stopIfTrue="1">
      <formula>IF(OR($E$14="en juego",$E$14="hoy!"),1,0)</formula>
    </cfRule>
  </conditionalFormatting>
  <conditionalFormatting sqref="D22">
    <cfRule type="expression" priority="1" dxfId="1" stopIfTrue="1">
      <formula>IF(OR($E$14="en juego",$E$14="hoy!"),1,0)</formula>
    </cfRule>
  </conditionalFormatting>
  <dataValidations count="3">
    <dataValidation type="whole" allowBlank="1" showInputMessage="1" showErrorMessage="1" errorTitle="Dato no válido." error="Ingrese sólo un número entero&#10;entre 0 y 99." sqref="F9 F13 F17 F21">
      <formula1>0</formula1>
      <formula2>99</formula2>
    </dataValidation>
    <dataValidation type="whole" allowBlank="1" showInputMessage="1" showErrorMessage="1" errorTitle="Dato no válido" error="Ingrese sólo un número entero&#10;entre 0 y 99." sqref="F11 F19 F15 F23">
      <formula1>0</formula1>
      <formula2>99</formula2>
    </dataValidation>
    <dataValidation type="custom" showErrorMessage="1" errorTitle="Dato no válido" error="Debe introducir antes el resultado del partido." sqref="G9 G11 G13 G15 G17 G19 G21 G23">
      <formula1>IF(F9&lt;&gt;"",1,0)</formula1>
    </dataValidation>
  </dataValidations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Pablo Camino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Seguí paso a paso la Copa del Mundo 2002</dc:title>
  <dc:subject>World Cup Korea-Japan 2002</dc:subject>
  <dc:creator>Pablo Camino</dc:creator>
  <cp:keywords/>
  <dc:description>pablocam@adinet.com.uy</dc:description>
  <cp:lastModifiedBy>Jose Luis</cp:lastModifiedBy>
  <cp:lastPrinted>2010-04-20T16:31:17Z</cp:lastPrinted>
  <dcterms:created xsi:type="dcterms:W3CDTF">2001-10-15T19:26:14Z</dcterms:created>
  <dcterms:modified xsi:type="dcterms:W3CDTF">2016-02-12T15:27:05Z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