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240" yWindow="65521" windowWidth="15480" windowHeight="11640" activeTab="0"/>
  </bookViews>
  <sheets>
    <sheet name="Menu" sheetId="1" r:id="rId1"/>
    <sheet name="- A -" sheetId="2" r:id="rId2"/>
    <sheet name="- B -" sheetId="3" r:id="rId3"/>
    <sheet name="Cuartos" sheetId="4" r:id="rId4"/>
    <sheet name="Semifinal" sheetId="5" r:id="rId5"/>
    <sheet name="FINAL" sheetId="6" r:id="rId6"/>
    <sheet name="Resumen" sheetId="7" r:id="rId7"/>
    <sheet name="calculoA" sheetId="8" state="hidden" r:id="rId8"/>
    <sheet name="calculoB" sheetId="9" state="hidden" r:id="rId9"/>
    <sheet name="calculoC" sheetId="10" state="hidden" r:id="rId10"/>
    <sheet name="calculoD" sheetId="11" state="hidden" r:id="rId11"/>
    <sheet name="calculoE" sheetId="12" state="hidden" r:id="rId12"/>
    <sheet name="calculoF" sheetId="13" state="hidden" r:id="rId13"/>
    <sheet name="calculoG" sheetId="14" state="hidden" r:id="rId14"/>
    <sheet name="calculoH" sheetId="15" state="hidden" r:id="rId15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<sst xmlns="http://schemas.openxmlformats.org/spreadsheetml/2006/main" count="623" uniqueCount="95">
  <si>
    <t>Final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</si>
  <si>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</si>
  <si>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</si>
  <si>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</si>
  <si>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</si>
  <si>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</si>
  <si>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</si>
  <si>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</si>
  <si>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</si>
  <si>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</si>
  <si>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</si>
  <si>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</si>
  <si>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</si>
  <si>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</si>
  <si>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</si>
  <si>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</si>
  <si>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</si>
  <si>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J</t>
  </si>
  <si>
    <t>G</t>
  </si>
  <si>
    <t>E</t>
  </si>
  <si>
    <t>P</t>
  </si>
  <si>
    <t>DIF</t>
  </si>
  <si>
    <t>PTS</t>
  </si>
  <si>
    <t>fecha y hora actual:</t>
  </si>
  <si>
    <t>tabla preliminar</t>
  </si>
  <si>
    <t>tabla definitiva</t>
  </si>
  <si>
    <t>resultados</t>
  </si>
  <si>
    <t>resultado</t>
  </si>
  <si>
    <t>final</t>
  </si>
  <si>
    <t>F I N A L</t>
  </si>
  <si>
    <t>FINAL</t>
  </si>
  <si>
    <t>SemiFinal</t>
  </si>
  <si>
    <t>Menu Principal</t>
  </si>
  <si>
    <t>hora</t>
  </si>
  <si>
    <t>CAMPEON</t>
  </si>
  <si>
    <t>en blanco</t>
  </si>
  <si>
    <t>SF</t>
  </si>
  <si>
    <t>SC</t>
  </si>
  <si>
    <t>mesa</t>
  </si>
  <si>
    <t>mesa     /     fecha     /     hora</t>
  </si>
  <si>
    <t xml:space="preserve">     cruce           resultado</t>
  </si>
  <si>
    <t>Polideportivo</t>
  </si>
  <si>
    <t>Nayra Rguez.</t>
  </si>
  <si>
    <t>Elizabeth Santana</t>
  </si>
  <si>
    <t>Laura del Pino</t>
  </si>
  <si>
    <t>MARIA PEREZ</t>
  </si>
  <si>
    <t>LETICIA GIL</t>
  </si>
  <si>
    <t>María Pérez</t>
  </si>
  <si>
    <t>Leticia Gil</t>
  </si>
  <si>
    <t>Nayra Duque</t>
  </si>
  <si>
    <t>Campeonato de Canarias Absoluto Femenino - Semifinales</t>
  </si>
  <si>
    <t>Campeonato de Canarias Absoluto Femenino - Final</t>
  </si>
  <si>
    <r>
      <t xml:space="preserve">avanza a semifinales </t>
    </r>
    <r>
      <rPr>
        <b/>
        <sz val="8"/>
        <color indexed="47"/>
        <rFont val="Wingdings"/>
        <family val="0"/>
      </rPr>
      <t>Ø</t>
    </r>
  </si>
  <si>
    <t>SEMIFINALISTAS</t>
  </si>
  <si>
    <t>3-0</t>
  </si>
  <si>
    <t>CAMPEONATO DE CANARIAS ABSOLUTO</t>
  </si>
  <si>
    <t>PATRICIA HERNANDEZ</t>
  </si>
  <si>
    <t>NAYRA RODRIGUEZ</t>
  </si>
  <si>
    <t>INDIVIDUAL FEMENINO</t>
  </si>
  <si>
    <t>Semifinalistas</t>
  </si>
  <si>
    <t>CLASIFICACION</t>
  </si>
  <si>
    <t>Jugadora</t>
  </si>
  <si>
    <t>CAMPEONATO DE CANARIAS ABSOLUTO FEMENINO 2012</t>
  </si>
  <si>
    <t xml:space="preserve"> 22 de Abril de 2012</t>
  </si>
  <si>
    <t xml:space="preserve">                                                                                                  Pabellón Los Hinojeros</t>
  </si>
  <si>
    <t>Granadilla de Abona (Tenerife)</t>
  </si>
  <si>
    <t>Grupo 1</t>
  </si>
  <si>
    <t>Grupo 2</t>
  </si>
  <si>
    <r>
      <t xml:space="preserve">GRUPO </t>
    </r>
    <r>
      <rPr>
        <b/>
        <sz val="22"/>
        <color indexed="9"/>
        <rFont val="Verdana"/>
        <family val="2"/>
      </rPr>
      <t>1</t>
    </r>
  </si>
  <si>
    <t>Los Hinojeros</t>
  </si>
  <si>
    <t>Elena López</t>
  </si>
  <si>
    <t>Nuria Hdez.</t>
  </si>
  <si>
    <t>María Gtrrez</t>
  </si>
  <si>
    <r>
      <t xml:space="preserve">GRUPO </t>
    </r>
    <r>
      <rPr>
        <b/>
        <sz val="22"/>
        <color indexed="9"/>
        <rFont val="Arial"/>
        <family val="2"/>
      </rPr>
      <t>2</t>
    </r>
  </si>
  <si>
    <r>
      <t xml:space="preserve">avanza a cuartos </t>
    </r>
    <r>
      <rPr>
        <b/>
        <sz val="8"/>
        <color indexed="60"/>
        <rFont val="Wingdings"/>
        <family val="0"/>
      </rPr>
      <t>Ø</t>
    </r>
  </si>
  <si>
    <t>María Gtrrez.</t>
  </si>
  <si>
    <t>María Gutiérrez</t>
  </si>
  <si>
    <t>Nuria Hernández</t>
  </si>
  <si>
    <t>Patricia Hernández</t>
  </si>
  <si>
    <t>Sofía Martín</t>
  </si>
  <si>
    <t>Maria Pérez</t>
  </si>
  <si>
    <t>Campeonato de Canarias Absoluto Individual Femenino - Cuartos de final</t>
  </si>
  <si>
    <t xml:space="preserve">                  cruce                       resultado</t>
  </si>
  <si>
    <t>a semifinal</t>
  </si>
  <si>
    <t>Cuartos de Final</t>
  </si>
  <si>
    <t>Semifinales</t>
  </si>
  <si>
    <t>María Gtrrrez.</t>
  </si>
  <si>
    <t>Mª Pérez Canino</t>
  </si>
  <si>
    <t>Mª. Pérez Canino</t>
  </si>
  <si>
    <t>Nayra Rodríguez</t>
  </si>
  <si>
    <t>María Pérez Canino</t>
  </si>
  <si>
    <t>ELENA LOPEZ</t>
  </si>
  <si>
    <t>NAYRA DUQUE</t>
  </si>
  <si>
    <t>Mª PEREZ CANINO</t>
  </si>
  <si>
    <t>LAURA DEL PINO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</si>
</sst>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&quot;de&quot;\ mmm"/>
    <numFmt numFmtId="181" formatCode="0;[Red]0"/>
    <numFmt numFmtId="182" formatCode="[$-F400]h:mm:ss\ AM/PM"/>
    <numFmt numFmtId="183" formatCode="h:mm;@"/>
    <numFmt numFmtId="184" formatCode="[$-409]h:mm\ AM/PM;@"/>
    <numFmt numFmtId="185" formatCode="h:mm:ss;@"/>
    <numFmt numFmtId="186" formatCode="[$-C0A]dddd\,\ dd&quot; de &quot;mmmm&quot; de &quot;yyyy"/>
    <numFmt numFmtId="187" formatCode="d\-m;@"/>
    <numFmt numFmtId="188" formatCode="mmm\-yyyy"/>
  </numFmts>
  <fonts count="1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i/>
      <sz val="8"/>
      <color indexed="60"/>
      <name val="Arial"/>
      <family val="2"/>
    </font>
    <font>
      <b/>
      <i/>
      <sz val="24"/>
      <color indexed="47"/>
      <name val="Arial"/>
      <family val="2"/>
    </font>
    <font>
      <b/>
      <i/>
      <sz val="20"/>
      <color indexed="47"/>
      <name val="Arial"/>
      <family val="2"/>
    </font>
    <font>
      <sz val="10"/>
      <color indexed="47"/>
      <name val="Arial"/>
      <family val="2"/>
    </font>
    <font>
      <i/>
      <sz val="8"/>
      <color indexed="10"/>
      <name val="Arial"/>
      <family val="2"/>
    </font>
    <font>
      <i/>
      <sz val="7"/>
      <color indexed="6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family val="0"/>
    </font>
    <font>
      <i/>
      <sz val="8"/>
      <color indexed="53"/>
      <name val="Arial"/>
      <family val="2"/>
    </font>
    <font>
      <b/>
      <sz val="10"/>
      <color indexed="52"/>
      <name val="Arial Narrow"/>
      <family val="2"/>
    </font>
    <font>
      <i/>
      <sz val="16"/>
      <color indexed="47"/>
      <name val="Verdana"/>
      <family val="2"/>
    </font>
    <font>
      <sz val="6"/>
      <name val="Arial Narrow"/>
      <family val="2"/>
    </font>
    <font>
      <sz val="8"/>
      <name val="Arial Narrow"/>
      <family val="2"/>
    </font>
    <font>
      <sz val="8"/>
      <color indexed="47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color indexed="52"/>
      <name val="Arial"/>
      <family val="2"/>
    </font>
    <font>
      <sz val="12"/>
      <color indexed="60"/>
      <name val="Wingdings"/>
      <family val="0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36"/>
      <color indexed="47"/>
      <name val="Haettenschweiler"/>
      <family val="2"/>
    </font>
    <font>
      <b/>
      <sz val="20"/>
      <color indexed="52"/>
      <name val="Verdana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22"/>
      <color indexed="9"/>
      <name val="Verdana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8"/>
      <name val="Arial Narrow"/>
      <family val="2"/>
    </font>
    <font>
      <b/>
      <sz val="22"/>
      <color indexed="9"/>
      <name val="Arial"/>
      <family val="2"/>
    </font>
    <font>
      <b/>
      <sz val="11"/>
      <name val="Arial Narrow"/>
      <family val="2"/>
    </font>
    <font>
      <sz val="28"/>
      <color indexed="47"/>
      <name val="Haettenschweiler"/>
      <family val="2"/>
    </font>
    <font>
      <b/>
      <sz val="8"/>
      <color indexed="47"/>
      <name val="Wingdings"/>
      <family val="0"/>
    </font>
    <font>
      <b/>
      <sz val="6"/>
      <name val="Arial"/>
      <family val="2"/>
    </font>
    <font>
      <sz val="6"/>
      <name val="Arial"/>
      <family val="2"/>
    </font>
    <font>
      <b/>
      <sz val="12"/>
      <name val="Arial Narrow"/>
      <family val="2"/>
    </font>
    <font>
      <b/>
      <sz val="8"/>
      <color indexed="60"/>
      <name val="Wingdings"/>
      <family val="0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 Narrow"/>
      <family val="2"/>
    </font>
    <font>
      <b/>
      <i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9"/>
      <color indexed="9"/>
      <name val="Arial"/>
      <family val="2"/>
    </font>
    <font>
      <b/>
      <sz val="12"/>
      <color indexed="9"/>
      <name val="Arial Narrow"/>
      <family val="2"/>
    </font>
    <font>
      <sz val="36"/>
      <color indexed="9"/>
      <name val="Haettenschweiler"/>
      <family val="2"/>
    </font>
    <font>
      <sz val="8"/>
      <color indexed="60"/>
      <name val="Arial Narrow"/>
      <family val="2"/>
    </font>
    <font>
      <sz val="28"/>
      <color indexed="9"/>
      <name val="Haettenschweiler"/>
      <family val="2"/>
    </font>
    <font>
      <sz val="20"/>
      <color indexed="9"/>
      <name val="Verdana"/>
      <family val="2"/>
    </font>
    <font>
      <b/>
      <sz val="24"/>
      <color indexed="9"/>
      <name val="Verdana"/>
      <family val="2"/>
    </font>
    <font>
      <sz val="20"/>
      <color indexed="9"/>
      <name val="Arial"/>
      <family val="2"/>
    </font>
    <font>
      <b/>
      <sz val="24"/>
      <color indexed="9"/>
      <name val="Arial"/>
      <family val="2"/>
    </font>
    <font>
      <sz val="26"/>
      <color indexed="9"/>
      <name val="Haettenschweiler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 Narrow"/>
      <family val="2"/>
    </font>
    <font>
      <b/>
      <i/>
      <sz val="14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Arial Narrow"/>
      <family val="2"/>
    </font>
    <font>
      <b/>
      <sz val="9"/>
      <color theme="0"/>
      <name val="Arial"/>
      <family val="2"/>
    </font>
    <font>
      <b/>
      <sz val="12"/>
      <color theme="0"/>
      <name val="Arial Narrow"/>
      <family val="2"/>
    </font>
    <font>
      <sz val="36"/>
      <color theme="0"/>
      <name val="Haettenschweiler"/>
      <family val="2"/>
    </font>
    <font>
      <sz val="8"/>
      <color theme="9" tint="-0.4999699890613556"/>
      <name val="Arial Narrow"/>
      <family val="2"/>
    </font>
    <font>
      <sz val="28"/>
      <color theme="0"/>
      <name val="Haettenschweiler"/>
      <family val="2"/>
    </font>
    <font>
      <sz val="20"/>
      <color theme="0"/>
      <name val="Verdana"/>
      <family val="2"/>
    </font>
    <font>
      <b/>
      <sz val="24"/>
      <color theme="0"/>
      <name val="Verdana"/>
      <family val="2"/>
    </font>
    <font>
      <sz val="20"/>
      <color theme="0"/>
      <name val="Arial"/>
      <family val="2"/>
    </font>
    <font>
      <b/>
      <sz val="24"/>
      <color theme="0"/>
      <name val="Arial"/>
      <family val="2"/>
    </font>
    <font>
      <sz val="26"/>
      <color theme="0"/>
      <name val="Haettenschweiler"/>
      <family val="2"/>
    </font>
    <font>
      <b/>
      <sz val="11"/>
      <color rgb="FF00206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52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lightGray">
        <fgColor indexed="52"/>
        <bgColor theme="9" tint="0.5999900102615356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/>
      <right/>
      <top style="thin">
        <color indexed="52"/>
      </top>
      <bottom style="thin">
        <color indexed="52"/>
      </bottom>
    </border>
    <border>
      <left style="thin">
        <color indexed="52"/>
      </left>
      <right/>
      <top/>
      <bottom/>
    </border>
    <border>
      <left/>
      <right/>
      <top/>
      <bottom style="thin">
        <color indexed="52"/>
      </bottom>
    </border>
    <border>
      <left/>
      <right style="thin">
        <color indexed="52"/>
      </right>
      <top style="thin">
        <color indexed="52"/>
      </top>
      <bottom style="thin">
        <color indexed="52"/>
      </bottom>
    </border>
    <border>
      <left/>
      <right/>
      <top style="thin">
        <color indexed="52"/>
      </top>
      <bottom/>
    </border>
    <border>
      <left style="thin">
        <color indexed="52"/>
      </left>
      <right/>
      <top style="thin">
        <color indexed="52"/>
      </top>
      <bottom/>
    </border>
    <border>
      <left style="thin">
        <color indexed="52"/>
      </left>
      <right/>
      <top/>
      <bottom style="thin">
        <color indexed="52"/>
      </bottom>
    </border>
    <border>
      <left style="thin">
        <color indexed="52"/>
      </left>
      <right/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rgb="FFFFC000"/>
      </bottom>
    </border>
    <border>
      <left/>
      <right style="thin">
        <color indexed="52"/>
      </right>
      <top/>
      <bottom/>
    </border>
    <border>
      <left/>
      <right style="thin">
        <color indexed="52"/>
      </right>
      <top/>
      <bottom style="thin">
        <color indexed="52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theme="9" tint="-0.24993999302387238"/>
      </right>
      <top style="thin">
        <color theme="9" tint="-0.24993999302387238"/>
      </top>
      <bottom>
        <color indexed="63"/>
      </bottom>
    </border>
    <border>
      <left/>
      <right style="thin">
        <color theme="9" tint="-0.24993999302387238"/>
      </right>
      <top/>
      <bottom/>
    </border>
    <border>
      <left style="thin">
        <color indexed="53"/>
      </left>
      <right style="thin">
        <color theme="9" tint="-0.24993999302387238"/>
      </right>
      <top/>
      <bottom style="thin">
        <color theme="9" tint="-0.24993999302387238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theme="9" tint="-0.24993999302387238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theme="9" tint="-0.24993999302387238"/>
      </bottom>
    </border>
    <border>
      <left>
        <color indexed="63"/>
      </left>
      <right style="thin">
        <color theme="9" tint="-0.24993999302387238"/>
      </right>
      <top>
        <color indexed="63"/>
      </top>
      <bottom style="thin">
        <color theme="9" tint="-0.24993999302387238"/>
      </bottom>
    </border>
    <border>
      <left style="thin">
        <color theme="9" tint="-0.24993999302387238"/>
      </left>
      <right style="thin">
        <color indexed="53"/>
      </right>
      <top/>
      <bottom style="thin">
        <color theme="9" tint="-0.2499399930238723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52"/>
      </left>
      <right/>
      <top/>
      <bottom style="thin">
        <color indexed="53"/>
      </bottom>
    </border>
    <border>
      <left/>
      <right/>
      <top style="thin">
        <color indexed="53"/>
      </top>
      <bottom/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/>
      <right style="medium">
        <color indexed="52"/>
      </right>
      <top style="medium">
        <color indexed="52"/>
      </top>
      <bottom style="medium">
        <color indexed="52"/>
      </bottom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>
        <color indexed="63"/>
      </bottom>
    </border>
    <border>
      <left/>
      <right/>
      <top style="thin">
        <color theme="9" tint="-0.24993999302387238"/>
      </top>
      <bottom/>
    </border>
    <border>
      <left style="thin">
        <color theme="9" tint="-0.24993999302387238"/>
      </left>
      <right>
        <color indexed="63"/>
      </right>
      <top>
        <color indexed="63"/>
      </top>
      <bottom style="thin">
        <color theme="9" tint="-0.24993999302387238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/>
    </border>
    <border>
      <left style="thin">
        <color indexed="53"/>
      </left>
      <right style="thin">
        <color indexed="53"/>
      </right>
      <top style="thin"/>
      <bottom style="thin">
        <color indexed="53"/>
      </bottom>
    </border>
    <border>
      <left style="medium">
        <color indexed="53"/>
      </left>
      <right/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  <border>
      <left/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/>
    </border>
    <border>
      <left style="thin">
        <color indexed="53"/>
      </left>
      <right style="thin">
        <color indexed="53"/>
      </right>
      <top/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8" fillId="29" borderId="1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1" fillId="21" borderId="5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97" fillId="0" borderId="8" applyNumberFormat="0" applyFill="0" applyAlignment="0" applyProtection="0"/>
    <xf numFmtId="0" fontId="107" fillId="0" borderId="9" applyNumberFormat="0" applyFill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8" fillId="36" borderId="0" xfId="0" applyFont="1" applyFill="1" applyAlignment="1">
      <alignment vertical="center"/>
    </xf>
    <xf numFmtId="0" fontId="0" fillId="36" borderId="0" xfId="0" applyFill="1" applyAlignment="1">
      <alignment/>
    </xf>
    <xf numFmtId="0" fontId="18" fillId="36" borderId="0" xfId="0" applyFont="1" applyFill="1" applyAlignment="1">
      <alignment horizontal="center" vertical="center"/>
    </xf>
    <xf numFmtId="0" fontId="108" fillId="36" borderId="10" xfId="0" applyFont="1" applyFill="1" applyBorder="1" applyAlignment="1" applyProtection="1">
      <alignment horizontal="center" vertical="center"/>
      <protection locked="0"/>
    </xf>
    <xf numFmtId="0" fontId="108" fillId="36" borderId="10" xfId="0" applyFont="1" applyFill="1" applyBorder="1" applyAlignment="1">
      <alignment horizontal="center" vertical="center"/>
    </xf>
    <xf numFmtId="0" fontId="0" fillId="36" borderId="0" xfId="0" applyFill="1" applyAlignment="1" applyProtection="1">
      <alignment vertical="center"/>
      <protection/>
    </xf>
    <xf numFmtId="0" fontId="109" fillId="36" borderId="11" xfId="0" applyFont="1" applyFill="1" applyBorder="1" applyAlignment="1" applyProtection="1">
      <alignment/>
      <protection/>
    </xf>
    <xf numFmtId="0" fontId="109" fillId="36" borderId="0" xfId="0" applyFont="1" applyFill="1" applyAlignment="1" applyProtection="1">
      <alignment/>
      <protection/>
    </xf>
    <xf numFmtId="0" fontId="109" fillId="36" borderId="0" xfId="0" applyFont="1" applyFill="1" applyAlignment="1" applyProtection="1">
      <alignment vertical="center"/>
      <protection/>
    </xf>
    <xf numFmtId="0" fontId="109" fillId="36" borderId="12" xfId="0" applyFont="1" applyFill="1" applyBorder="1" applyAlignment="1" applyProtection="1">
      <alignment vertical="center"/>
      <protection/>
    </xf>
    <xf numFmtId="0" fontId="109" fillId="36" borderId="0" xfId="0" applyFont="1" applyFill="1" applyBorder="1" applyAlignment="1" applyProtection="1">
      <alignment/>
      <protection/>
    </xf>
    <xf numFmtId="0" fontId="110" fillId="36" borderId="0" xfId="0" applyFont="1" applyFill="1" applyAlignment="1" applyProtection="1">
      <alignment vertical="center"/>
      <protection/>
    </xf>
    <xf numFmtId="0" fontId="110" fillId="36" borderId="13" xfId="0" applyFont="1" applyFill="1" applyBorder="1" applyAlignment="1" applyProtection="1">
      <alignment vertical="center"/>
      <protection/>
    </xf>
    <xf numFmtId="0" fontId="110" fillId="36" borderId="11" xfId="0" applyFont="1" applyFill="1" applyBorder="1" applyAlignment="1" applyProtection="1">
      <alignment vertical="center"/>
      <protection/>
    </xf>
    <xf numFmtId="0" fontId="110" fillId="36" borderId="14" xfId="0" applyFont="1" applyFill="1" applyBorder="1" applyAlignment="1" applyProtection="1">
      <alignment vertical="center"/>
      <protection/>
    </xf>
    <xf numFmtId="0" fontId="110" fillId="36" borderId="0" xfId="0" applyFont="1" applyFill="1" applyBorder="1" applyAlignment="1" applyProtection="1">
      <alignment vertical="center"/>
      <protection/>
    </xf>
    <xf numFmtId="0" fontId="110" fillId="36" borderId="15" xfId="0" applyFont="1" applyFill="1" applyBorder="1" applyAlignment="1" applyProtection="1">
      <alignment vertical="center"/>
      <protection/>
    </xf>
    <xf numFmtId="0" fontId="108" fillId="36" borderId="0" xfId="0" applyFont="1" applyFill="1" applyAlignment="1" applyProtection="1">
      <alignment vertical="center"/>
      <protection/>
    </xf>
    <xf numFmtId="0" fontId="111" fillId="36" borderId="13" xfId="0" applyFont="1" applyFill="1" applyBorder="1" applyAlignment="1" applyProtection="1">
      <alignment horizontal="center" vertical="center"/>
      <protection locked="0"/>
    </xf>
    <xf numFmtId="0" fontId="112" fillId="36" borderId="0" xfId="0" applyFont="1" applyFill="1" applyAlignment="1" applyProtection="1">
      <alignment horizontal="center" vertical="center"/>
      <protection/>
    </xf>
    <xf numFmtId="16" fontId="112" fillId="36" borderId="0" xfId="0" applyNumberFormat="1" applyFont="1" applyFill="1" applyAlignment="1" applyProtection="1">
      <alignment horizontal="left" vertical="center"/>
      <protection/>
    </xf>
    <xf numFmtId="20" fontId="112" fillId="36" borderId="0" xfId="0" applyNumberFormat="1" applyFont="1" applyFill="1" applyAlignment="1" applyProtection="1">
      <alignment horizontal="center" vertical="center"/>
      <protection/>
    </xf>
    <xf numFmtId="0" fontId="113" fillId="36" borderId="0" xfId="0" applyFont="1" applyFill="1" applyAlignment="1" applyProtection="1">
      <alignment vertical="center"/>
      <protection/>
    </xf>
    <xf numFmtId="0" fontId="108" fillId="36" borderId="0" xfId="0" applyFont="1" applyFill="1" applyAlignment="1" applyProtection="1">
      <alignment horizontal="center" vertical="center"/>
      <protection/>
    </xf>
    <xf numFmtId="0" fontId="111" fillId="36" borderId="16" xfId="0" applyFont="1" applyFill="1" applyBorder="1" applyAlignment="1" applyProtection="1">
      <alignment horizontal="center" vertical="center"/>
      <protection locked="0"/>
    </xf>
    <xf numFmtId="0" fontId="114" fillId="36" borderId="10" xfId="0" applyFont="1" applyFill="1" applyBorder="1" applyAlignment="1" applyProtection="1">
      <alignment horizontal="center" vertical="center"/>
      <protection locked="0"/>
    </xf>
    <xf numFmtId="0" fontId="115" fillId="36" borderId="0" xfId="0" applyFont="1" applyFill="1" applyAlignment="1" applyProtection="1">
      <alignment vertical="center"/>
      <protection/>
    </xf>
    <xf numFmtId="0" fontId="108" fillId="37" borderId="15" xfId="0" applyFont="1" applyFill="1" applyBorder="1" applyAlignment="1" applyProtection="1">
      <alignment vertical="center"/>
      <protection/>
    </xf>
    <xf numFmtId="0" fontId="110" fillId="37" borderId="15" xfId="0" applyFont="1" applyFill="1" applyBorder="1" applyAlignment="1" applyProtection="1">
      <alignment horizontal="center" vertical="center"/>
      <protection/>
    </xf>
    <xf numFmtId="0" fontId="116" fillId="36" borderId="17" xfId="0" applyFont="1" applyFill="1" applyBorder="1" applyAlignment="1" applyProtection="1">
      <alignment vertical="center"/>
      <protection/>
    </xf>
    <xf numFmtId="0" fontId="4" fillId="7" borderId="0" xfId="0" applyFont="1" applyFill="1" applyAlignment="1">
      <alignment horizontal="center" vertical="center"/>
    </xf>
    <xf numFmtId="0" fontId="117" fillId="38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111" fillId="36" borderId="14" xfId="0" applyFont="1" applyFill="1" applyBorder="1" applyAlignment="1">
      <alignment horizontal="right" vertical="center"/>
    </xf>
    <xf numFmtId="0" fontId="117" fillId="36" borderId="0" xfId="0" applyFont="1" applyFill="1" applyAlignment="1" applyProtection="1">
      <alignment vertical="center"/>
      <protection/>
    </xf>
    <xf numFmtId="0" fontId="117" fillId="36" borderId="12" xfId="0" applyFont="1" applyFill="1" applyBorder="1" applyAlignment="1" applyProtection="1">
      <alignment vertical="center"/>
      <protection/>
    </xf>
    <xf numFmtId="0" fontId="111" fillId="36" borderId="18" xfId="0" applyFont="1" applyFill="1" applyBorder="1" applyAlignment="1">
      <alignment vertical="center"/>
    </xf>
    <xf numFmtId="0" fontId="117" fillId="36" borderId="11" xfId="0" applyFont="1" applyFill="1" applyBorder="1" applyAlignment="1" applyProtection="1">
      <alignment/>
      <protection/>
    </xf>
    <xf numFmtId="0" fontId="117" fillId="36" borderId="0" xfId="0" applyFont="1" applyFill="1" applyAlignment="1" applyProtection="1">
      <alignment/>
      <protection/>
    </xf>
    <xf numFmtId="0" fontId="117" fillId="36" borderId="0" xfId="0" applyFont="1" applyFill="1" applyBorder="1" applyAlignment="1" applyProtection="1">
      <alignment/>
      <protection/>
    </xf>
    <xf numFmtId="0" fontId="111" fillId="36" borderId="11" xfId="0" applyFont="1" applyFill="1" applyBorder="1" applyAlignment="1">
      <alignment vertical="center"/>
    </xf>
    <xf numFmtId="0" fontId="117" fillId="36" borderId="11" xfId="0" applyFont="1" applyFill="1" applyBorder="1" applyAlignment="1">
      <alignment vertical="center"/>
    </xf>
    <xf numFmtId="0" fontId="118" fillId="36" borderId="11" xfId="0" applyFont="1" applyFill="1" applyBorder="1" applyAlignment="1">
      <alignment vertical="center"/>
    </xf>
    <xf numFmtId="0" fontId="108" fillId="13" borderId="0" xfId="0" applyFont="1" applyFill="1" applyAlignment="1" applyProtection="1">
      <alignment vertical="center"/>
      <protection/>
    </xf>
    <xf numFmtId="0" fontId="114" fillId="13" borderId="0" xfId="0" applyFont="1" applyFill="1" applyBorder="1" applyAlignment="1" applyProtection="1">
      <alignment horizontal="right" vertical="center"/>
      <protection/>
    </xf>
    <xf numFmtId="0" fontId="114" fillId="13" borderId="0" xfId="0" applyFont="1" applyFill="1" applyBorder="1" applyAlignment="1" applyProtection="1">
      <alignment horizontal="center" vertical="center"/>
      <protection locked="0"/>
    </xf>
    <xf numFmtId="0" fontId="119" fillId="13" borderId="0" xfId="0" applyFont="1" applyFill="1" applyBorder="1" applyAlignment="1" applyProtection="1">
      <alignment horizontal="center" vertical="center"/>
      <protection locked="0"/>
    </xf>
    <xf numFmtId="0" fontId="110" fillId="13" borderId="0" xfId="0" applyFont="1" applyFill="1" applyBorder="1" applyAlignment="1" applyProtection="1">
      <alignment vertical="center"/>
      <protection/>
    </xf>
    <xf numFmtId="0" fontId="120" fillId="13" borderId="0" xfId="0" applyFont="1" applyFill="1" applyBorder="1" applyAlignment="1" applyProtection="1">
      <alignment horizontal="center" vertical="center"/>
      <protection/>
    </xf>
    <xf numFmtId="0" fontId="110" fillId="36" borderId="10" xfId="0" applyFont="1" applyFill="1" applyBorder="1" applyAlignment="1" applyProtection="1">
      <alignment horizontal="right" vertical="center"/>
      <protection/>
    </xf>
    <xf numFmtId="0" fontId="108" fillId="36" borderId="19" xfId="0" applyFont="1" applyFill="1" applyBorder="1" applyAlignment="1" applyProtection="1">
      <alignment vertical="center"/>
      <protection/>
    </xf>
    <xf numFmtId="0" fontId="4" fillId="13" borderId="0" xfId="0" applyFont="1" applyFill="1" applyAlignment="1" applyProtection="1">
      <alignment vertical="center"/>
      <protection/>
    </xf>
    <xf numFmtId="0" fontId="0" fillId="13" borderId="0" xfId="0" applyFill="1" applyAlignment="1" applyProtection="1">
      <alignment vertical="center"/>
      <protection/>
    </xf>
    <xf numFmtId="0" fontId="0" fillId="13" borderId="20" xfId="0" applyFill="1" applyBorder="1" applyAlignment="1" applyProtection="1">
      <alignment vertical="center"/>
      <protection/>
    </xf>
    <xf numFmtId="0" fontId="0" fillId="13" borderId="12" xfId="0" applyFill="1" applyBorder="1" applyAlignment="1" applyProtection="1">
      <alignment vertical="center"/>
      <protection/>
    </xf>
    <xf numFmtId="0" fontId="0" fillId="13" borderId="0" xfId="0" applyFill="1" applyBorder="1" applyAlignment="1" applyProtection="1">
      <alignment vertical="center"/>
      <protection/>
    </xf>
    <xf numFmtId="0" fontId="0" fillId="13" borderId="21" xfId="0" applyFill="1" applyBorder="1" applyAlignment="1" applyProtection="1">
      <alignment vertical="center"/>
      <protection/>
    </xf>
    <xf numFmtId="0" fontId="0" fillId="13" borderId="17" xfId="0" applyFill="1" applyBorder="1" applyAlignment="1" applyProtection="1">
      <alignment vertical="center"/>
      <protection/>
    </xf>
    <xf numFmtId="180" fontId="45" fillId="13" borderId="0" xfId="0" applyNumberFormat="1" applyFont="1" applyFill="1" applyBorder="1" applyAlignment="1" applyProtection="1">
      <alignment horizontal="right" vertical="top"/>
      <protection/>
    </xf>
    <xf numFmtId="182" fontId="44" fillId="13" borderId="0" xfId="0" applyNumberFormat="1" applyFont="1" applyFill="1" applyBorder="1" applyAlignment="1" applyProtection="1">
      <alignment horizontal="center" vertical="top"/>
      <protection/>
    </xf>
    <xf numFmtId="0" fontId="25" fillId="13" borderId="0" xfId="0" applyFont="1" applyFill="1" applyAlignment="1" applyProtection="1">
      <alignment vertical="center"/>
      <protection/>
    </xf>
    <xf numFmtId="0" fontId="26" fillId="13" borderId="0" xfId="0" applyFont="1" applyFill="1" applyAlignment="1" applyProtection="1">
      <alignment horizontal="right" vertical="center"/>
      <protection/>
    </xf>
    <xf numFmtId="0" fontId="22" fillId="13" borderId="0" xfId="0" applyFont="1" applyFill="1" applyAlignment="1" applyProtection="1">
      <alignment vertical="center"/>
      <protection/>
    </xf>
    <xf numFmtId="22" fontId="16" fillId="13" borderId="0" xfId="0" applyNumberFormat="1" applyFont="1" applyFill="1" applyBorder="1" applyAlignment="1" applyProtection="1">
      <alignment horizontal="center" vertical="top"/>
      <protection/>
    </xf>
    <xf numFmtId="0" fontId="23" fillId="13" borderId="21" xfId="0" applyFont="1" applyFill="1" applyBorder="1" applyAlignment="1" applyProtection="1">
      <alignment horizontal="right" vertical="center"/>
      <protection/>
    </xf>
    <xf numFmtId="0" fontId="0" fillId="13" borderId="13" xfId="0" applyFill="1" applyBorder="1" applyAlignment="1" applyProtection="1">
      <alignment vertical="center"/>
      <protection/>
    </xf>
    <xf numFmtId="0" fontId="0" fillId="13" borderId="13" xfId="0" applyFont="1" applyFill="1" applyBorder="1" applyAlignment="1" applyProtection="1">
      <alignment vertical="center"/>
      <protection/>
    </xf>
    <xf numFmtId="0" fontId="0" fillId="13" borderId="0" xfId="0" applyFont="1" applyFill="1" applyAlignment="1" applyProtection="1">
      <alignment vertical="center"/>
      <protection/>
    </xf>
    <xf numFmtId="0" fontId="23" fillId="13" borderId="0" xfId="0" applyFont="1" applyFill="1" applyAlignment="1" applyProtection="1">
      <alignment horizontal="right" vertical="center"/>
      <protection/>
    </xf>
    <xf numFmtId="0" fontId="24" fillId="13" borderId="0" xfId="0" applyFont="1" applyFill="1" applyAlignment="1" applyProtection="1">
      <alignment vertical="center"/>
      <protection/>
    </xf>
    <xf numFmtId="0" fontId="27" fillId="13" borderId="0" xfId="0" applyFont="1" applyFill="1" applyBorder="1" applyAlignment="1" applyProtection="1">
      <alignment horizontal="right" vertical="center"/>
      <protection/>
    </xf>
    <xf numFmtId="0" fontId="20" fillId="13" borderId="0" xfId="0" applyFont="1" applyFill="1" applyAlignment="1" applyProtection="1">
      <alignment horizontal="right" vertical="center"/>
      <protection/>
    </xf>
    <xf numFmtId="0" fontId="0" fillId="13" borderId="0" xfId="0" applyFill="1" applyAlignment="1" applyProtection="1">
      <alignment horizontal="center" vertical="center"/>
      <protection/>
    </xf>
    <xf numFmtId="0" fontId="50" fillId="13" borderId="0" xfId="45" applyFont="1" applyFill="1" applyAlignment="1" applyProtection="1">
      <alignment vertical="center"/>
      <protection/>
    </xf>
    <xf numFmtId="0" fontId="50" fillId="13" borderId="0" xfId="0" applyFont="1" applyFill="1" applyAlignment="1" applyProtection="1">
      <alignment vertical="center"/>
      <protection/>
    </xf>
    <xf numFmtId="0" fontId="110" fillId="36" borderId="10" xfId="0" applyFont="1" applyFill="1" applyBorder="1" applyAlignment="1" applyProtection="1">
      <alignment vertical="center"/>
      <protection/>
    </xf>
    <xf numFmtId="187" fontId="110" fillId="36" borderId="14" xfId="0" applyNumberFormat="1" applyFont="1" applyFill="1" applyBorder="1" applyAlignment="1" applyProtection="1">
      <alignment horizontal="left" vertical="center"/>
      <protection/>
    </xf>
    <xf numFmtId="0" fontId="51" fillId="7" borderId="0" xfId="0" applyFont="1" applyFill="1" applyAlignment="1">
      <alignment vertical="center"/>
    </xf>
    <xf numFmtId="0" fontId="51" fillId="7" borderId="0" xfId="0" applyFont="1" applyFill="1" applyAlignment="1">
      <alignment horizontal="right" vertical="center"/>
    </xf>
    <xf numFmtId="0" fontId="51" fillId="7" borderId="0" xfId="0" applyFont="1" applyFill="1" applyAlignment="1" applyProtection="1">
      <alignment horizontal="center" vertical="center"/>
      <protection/>
    </xf>
    <xf numFmtId="16" fontId="112" fillId="36" borderId="11" xfId="0" applyNumberFormat="1" applyFont="1" applyFill="1" applyBorder="1" applyAlignment="1">
      <alignment horizontal="center" vertical="center"/>
    </xf>
    <xf numFmtId="0" fontId="110" fillId="37" borderId="15" xfId="0" applyFont="1" applyFill="1" applyBorder="1" applyAlignment="1" applyProtection="1">
      <alignment horizontal="center"/>
      <protection/>
    </xf>
    <xf numFmtId="0" fontId="5" fillId="0" borderId="0" xfId="45" applyFont="1" applyAlignment="1" applyProtection="1">
      <alignment horizontal="center" vertical="center"/>
      <protection/>
    </xf>
    <xf numFmtId="0" fontId="108" fillId="39" borderId="15" xfId="0" applyFont="1" applyFill="1" applyBorder="1" applyAlignment="1" applyProtection="1">
      <alignment/>
      <protection/>
    </xf>
    <xf numFmtId="0" fontId="110" fillId="39" borderId="15" xfId="0" applyFont="1" applyFill="1" applyBorder="1" applyAlignment="1" applyProtection="1">
      <alignment horizontal="center"/>
      <protection/>
    </xf>
    <xf numFmtId="0" fontId="110" fillId="40" borderId="0" xfId="0" applyFont="1" applyFill="1" applyBorder="1" applyAlignment="1" applyProtection="1">
      <alignment horizontal="center"/>
      <protection/>
    </xf>
    <xf numFmtId="0" fontId="111" fillId="40" borderId="0" xfId="0" applyFont="1" applyFill="1" applyBorder="1" applyAlignment="1" applyProtection="1">
      <alignment horizontal="left"/>
      <protection/>
    </xf>
    <xf numFmtId="0" fontId="108" fillId="40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110" fillId="36" borderId="0" xfId="0" applyFont="1" applyFill="1" applyBorder="1" applyAlignment="1" applyProtection="1">
      <alignment horizontal="right" vertical="center"/>
      <protection/>
    </xf>
    <xf numFmtId="0" fontId="114" fillId="36" borderId="0" xfId="0" applyFont="1" applyFill="1" applyBorder="1" applyAlignment="1" applyProtection="1">
      <alignment horizontal="center" vertical="center"/>
      <protection locked="0"/>
    </xf>
    <xf numFmtId="0" fontId="111" fillId="36" borderId="0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center" vertical="center"/>
      <protection/>
    </xf>
    <xf numFmtId="0" fontId="37" fillId="36" borderId="0" xfId="0" applyFont="1" applyFill="1" applyAlignment="1" applyProtection="1">
      <alignment vertical="center"/>
      <protection/>
    </xf>
    <xf numFmtId="0" fontId="36" fillId="36" borderId="0" xfId="0" applyFont="1" applyFill="1" applyAlignment="1" applyProtection="1">
      <alignment vertical="center"/>
      <protection/>
    </xf>
    <xf numFmtId="0" fontId="25" fillId="13" borderId="21" xfId="0" applyFont="1" applyFill="1" applyBorder="1" applyAlignment="1" applyProtection="1">
      <alignment vertical="center"/>
      <protection/>
    </xf>
    <xf numFmtId="0" fontId="25" fillId="13" borderId="17" xfId="0" applyFont="1" applyFill="1" applyBorder="1" applyAlignment="1" applyProtection="1">
      <alignment vertical="center"/>
      <protection/>
    </xf>
    <xf numFmtId="185" fontId="44" fillId="13" borderId="0" xfId="0" applyNumberFormat="1" applyFont="1" applyFill="1" applyBorder="1" applyAlignment="1" applyProtection="1">
      <alignment horizontal="center" vertical="top"/>
      <protection/>
    </xf>
    <xf numFmtId="0" fontId="47" fillId="13" borderId="0" xfId="0" applyFont="1" applyFill="1" applyAlignment="1" applyProtection="1">
      <alignment horizontal="center" vertical="center"/>
      <protection/>
    </xf>
    <xf numFmtId="0" fontId="0" fillId="13" borderId="0" xfId="0" applyFont="1" applyFill="1" applyAlignment="1" applyProtection="1">
      <alignment horizontal="center" vertical="center"/>
      <protection/>
    </xf>
    <xf numFmtId="0" fontId="37" fillId="13" borderId="0" xfId="0" applyFont="1" applyFill="1" applyAlignment="1" applyProtection="1">
      <alignment vertical="center"/>
      <protection/>
    </xf>
    <xf numFmtId="0" fontId="36" fillId="13" borderId="0" xfId="0" applyFont="1" applyFill="1" applyAlignment="1" applyProtection="1">
      <alignment vertical="center"/>
      <protection/>
    </xf>
    <xf numFmtId="0" fontId="22" fillId="13" borderId="0" xfId="0" applyFont="1" applyFill="1" applyAlignment="1" applyProtection="1">
      <alignment vertical="top"/>
      <protection/>
    </xf>
    <xf numFmtId="22" fontId="0" fillId="13" borderId="0" xfId="0" applyNumberForma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0" fillId="13" borderId="0" xfId="0" applyFill="1" applyAlignment="1">
      <alignment/>
    </xf>
    <xf numFmtId="180" fontId="45" fillId="13" borderId="0" xfId="0" applyNumberFormat="1" applyFont="1" applyFill="1" applyBorder="1" applyAlignment="1" applyProtection="1">
      <alignment horizontal="right"/>
      <protection/>
    </xf>
    <xf numFmtId="182" fontId="44" fillId="13" borderId="0" xfId="0" applyNumberFormat="1" applyFont="1" applyFill="1" applyBorder="1" applyAlignment="1" applyProtection="1">
      <alignment horizontal="center"/>
      <protection/>
    </xf>
    <xf numFmtId="0" fontId="110" fillId="37" borderId="15" xfId="0" applyFont="1" applyFill="1" applyBorder="1" applyAlignment="1" applyProtection="1">
      <alignment/>
      <protection/>
    </xf>
    <xf numFmtId="0" fontId="111" fillId="37" borderId="15" xfId="0" applyFont="1" applyFill="1" applyBorder="1" applyAlignment="1" applyProtection="1">
      <alignment/>
      <protection/>
    </xf>
    <xf numFmtId="0" fontId="108" fillId="37" borderId="15" xfId="0" applyFont="1" applyFill="1" applyBorder="1" applyAlignment="1" applyProtection="1">
      <alignment/>
      <protection/>
    </xf>
    <xf numFmtId="0" fontId="110" fillId="41" borderId="0" xfId="0" applyFont="1" applyFill="1" applyBorder="1" applyAlignment="1" applyProtection="1">
      <alignment horizontal="center"/>
      <protection/>
    </xf>
    <xf numFmtId="0" fontId="111" fillId="41" borderId="0" xfId="0" applyFont="1" applyFill="1" applyBorder="1" applyAlignment="1" applyProtection="1">
      <alignment horizontal="left"/>
      <protection/>
    </xf>
    <xf numFmtId="0" fontId="108" fillId="41" borderId="0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 vertical="center"/>
      <protection/>
    </xf>
    <xf numFmtId="0" fontId="110" fillId="36" borderId="10" xfId="0" applyFont="1" applyFill="1" applyBorder="1" applyAlignment="1" applyProtection="1">
      <alignment horizontal="center" vertical="center"/>
      <protection/>
    </xf>
    <xf numFmtId="0" fontId="110" fillId="36" borderId="10" xfId="0" applyFont="1" applyFill="1" applyBorder="1" applyAlignment="1" applyProtection="1">
      <alignment horizontal="center" vertical="center"/>
      <protection locked="0"/>
    </xf>
    <xf numFmtId="0" fontId="110" fillId="36" borderId="0" xfId="0" applyFont="1" applyFill="1" applyAlignment="1" applyProtection="1">
      <alignment horizontal="center" vertical="center"/>
      <protection/>
    </xf>
    <xf numFmtId="16" fontId="110" fillId="36" borderId="0" xfId="0" applyNumberFormat="1" applyFont="1" applyFill="1" applyAlignment="1" applyProtection="1">
      <alignment horizontal="left" vertical="center"/>
      <protection/>
    </xf>
    <xf numFmtId="20" fontId="110" fillId="36" borderId="0" xfId="0" applyNumberFormat="1" applyFont="1" applyFill="1" applyAlignment="1" applyProtection="1">
      <alignment horizontal="center" vertical="center"/>
      <protection/>
    </xf>
    <xf numFmtId="0" fontId="110" fillId="13" borderId="0" xfId="0" applyFont="1" applyFill="1" applyAlignment="1" applyProtection="1">
      <alignment horizontal="center" vertical="center"/>
      <protection/>
    </xf>
    <xf numFmtId="0" fontId="110" fillId="13" borderId="0" xfId="0" applyFont="1" applyFill="1" applyAlignment="1" applyProtection="1">
      <alignment vertical="center"/>
      <protection/>
    </xf>
    <xf numFmtId="0" fontId="18" fillId="13" borderId="0" xfId="0" applyFont="1" applyFill="1" applyAlignment="1" applyProtection="1">
      <alignment horizontal="center" vertical="center"/>
      <protection/>
    </xf>
    <xf numFmtId="0" fontId="18" fillId="13" borderId="0" xfId="0" applyFont="1" applyFill="1" applyAlignment="1">
      <alignment horizontal="center" vertical="center"/>
    </xf>
    <xf numFmtId="0" fontId="0" fillId="13" borderId="0" xfId="0" applyFill="1" applyAlignment="1">
      <alignment vertical="center"/>
    </xf>
    <xf numFmtId="0" fontId="10" fillId="13" borderId="0" xfId="0" applyFont="1" applyFill="1" applyAlignment="1">
      <alignment/>
    </xf>
    <xf numFmtId="0" fontId="10" fillId="13" borderId="0" xfId="0" applyNumberFormat="1" applyFont="1" applyFill="1" applyAlignment="1">
      <alignment/>
    </xf>
    <xf numFmtId="0" fontId="121" fillId="13" borderId="0" xfId="0" applyFont="1" applyFill="1" applyAlignment="1">
      <alignment vertical="center"/>
    </xf>
    <xf numFmtId="0" fontId="10" fillId="13" borderId="0" xfId="0" applyFont="1" applyFill="1" applyAlignment="1" applyProtection="1">
      <alignment/>
      <protection/>
    </xf>
    <xf numFmtId="0" fontId="38" fillId="0" borderId="0" xfId="0" applyFont="1" applyAlignment="1">
      <alignment vertical="center"/>
    </xf>
    <xf numFmtId="0" fontId="51" fillId="7" borderId="22" xfId="0" applyFont="1" applyFill="1" applyBorder="1" applyAlignment="1" applyProtection="1">
      <alignment horizontal="center" vertical="center"/>
      <protection/>
    </xf>
    <xf numFmtId="0" fontId="0" fillId="38" borderId="0" xfId="0" applyFill="1" applyAlignment="1">
      <alignment vertical="center"/>
    </xf>
    <xf numFmtId="0" fontId="51" fillId="38" borderId="0" xfId="0" applyFont="1" applyFill="1" applyBorder="1" applyAlignment="1">
      <alignment/>
    </xf>
    <xf numFmtId="0" fontId="51" fillId="38" borderId="0" xfId="0" applyFont="1" applyFill="1" applyBorder="1" applyAlignment="1" applyProtection="1">
      <alignment horizontal="center" vertical="center"/>
      <protection/>
    </xf>
    <xf numFmtId="0" fontId="51" fillId="38" borderId="0" xfId="0" applyFont="1" applyFill="1" applyAlignment="1" applyProtection="1">
      <alignment horizontal="center" vertical="center"/>
      <protection/>
    </xf>
    <xf numFmtId="0" fontId="51" fillId="38" borderId="0" xfId="0" applyFont="1" applyFill="1" applyBorder="1" applyAlignment="1" applyProtection="1">
      <alignment horizontal="right" vertical="center"/>
      <protection/>
    </xf>
    <xf numFmtId="0" fontId="4" fillId="38" borderId="0" xfId="0" applyFont="1" applyFill="1" applyAlignment="1" applyProtection="1">
      <alignment vertical="center"/>
      <protection/>
    </xf>
    <xf numFmtId="0" fontId="4" fillId="38" borderId="0" xfId="0" applyFont="1" applyFill="1" applyBorder="1" applyAlignment="1">
      <alignment vertical="center"/>
    </xf>
    <xf numFmtId="0" fontId="5" fillId="38" borderId="0" xfId="45" applyFont="1" applyFill="1" applyAlignment="1" applyProtection="1">
      <alignment horizontal="center" vertical="center"/>
      <protection/>
    </xf>
    <xf numFmtId="0" fontId="4" fillId="38" borderId="0" xfId="0" applyFont="1" applyFill="1" applyAlignment="1">
      <alignment horizontal="left" vertical="center"/>
    </xf>
    <xf numFmtId="0" fontId="51" fillId="38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51" fillId="38" borderId="0" xfId="0" applyFont="1" applyFill="1" applyAlignment="1">
      <alignment horizontal="right" vertical="center"/>
    </xf>
    <xf numFmtId="0" fontId="4" fillId="38" borderId="0" xfId="0" applyFont="1" applyFill="1" applyAlignment="1" applyProtection="1">
      <alignment horizontal="center" vertical="center"/>
      <protection/>
    </xf>
    <xf numFmtId="0" fontId="4" fillId="38" borderId="23" xfId="0" applyFont="1" applyFill="1" applyBorder="1" applyAlignment="1">
      <alignment vertical="center"/>
    </xf>
    <xf numFmtId="0" fontId="4" fillId="38" borderId="24" xfId="0" applyFont="1" applyFill="1" applyBorder="1" applyAlignment="1">
      <alignment vertical="center"/>
    </xf>
    <xf numFmtId="0" fontId="4" fillId="38" borderId="25" xfId="0" applyFont="1" applyFill="1" applyBorder="1" applyAlignment="1">
      <alignment vertical="center"/>
    </xf>
    <xf numFmtId="0" fontId="4" fillId="38" borderId="26" xfId="0" applyFont="1" applyFill="1" applyBorder="1" applyAlignment="1">
      <alignment vertical="center"/>
    </xf>
    <xf numFmtId="0" fontId="4" fillId="38" borderId="27" xfId="0" applyFont="1" applyFill="1" applyBorder="1" applyAlignment="1">
      <alignment vertical="center"/>
    </xf>
    <xf numFmtId="0" fontId="0" fillId="38" borderId="28" xfId="0" applyFill="1" applyBorder="1" applyAlignment="1">
      <alignment vertical="center"/>
    </xf>
    <xf numFmtId="0" fontId="4" fillId="38" borderId="29" xfId="0" applyFont="1" applyFill="1" applyBorder="1" applyAlignment="1">
      <alignment vertical="center"/>
    </xf>
    <xf numFmtId="0" fontId="0" fillId="38" borderId="30" xfId="0" applyFill="1" applyBorder="1" applyAlignment="1">
      <alignment vertical="center"/>
    </xf>
    <xf numFmtId="0" fontId="4" fillId="38" borderId="31" xfId="0" applyFont="1" applyFill="1" applyBorder="1" applyAlignment="1">
      <alignment vertical="center"/>
    </xf>
    <xf numFmtId="0" fontId="0" fillId="38" borderId="0" xfId="0" applyFill="1" applyAlignment="1" applyProtection="1">
      <alignment/>
      <protection/>
    </xf>
    <xf numFmtId="0" fontId="0" fillId="38" borderId="0" xfId="0" applyFill="1" applyAlignment="1" applyProtection="1">
      <alignment vertical="center"/>
      <protection/>
    </xf>
    <xf numFmtId="0" fontId="34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 horizontal="center"/>
      <protection/>
    </xf>
    <xf numFmtId="0" fontId="29" fillId="38" borderId="0" xfId="0" applyFont="1" applyFill="1" applyAlignment="1" applyProtection="1">
      <alignment horizontal="center"/>
      <protection/>
    </xf>
    <xf numFmtId="0" fontId="34" fillId="38" borderId="0" xfId="0" applyFont="1" applyFill="1" applyAlignment="1" applyProtection="1">
      <alignment horizontal="center"/>
      <protection/>
    </xf>
    <xf numFmtId="0" fontId="32" fillId="38" borderId="0" xfId="0" applyFont="1" applyFill="1" applyAlignment="1" applyProtection="1">
      <alignment horizontal="center" vertical="center"/>
      <protection/>
    </xf>
    <xf numFmtId="0" fontId="32" fillId="38" borderId="0" xfId="0" applyFont="1" applyFill="1" applyAlignment="1" applyProtection="1">
      <alignment vertical="center"/>
      <protection/>
    </xf>
    <xf numFmtId="0" fontId="30" fillId="38" borderId="0" xfId="0" applyFont="1" applyFill="1" applyAlignment="1" applyProtection="1">
      <alignment horizontal="center" vertical="center"/>
      <protection/>
    </xf>
    <xf numFmtId="0" fontId="30" fillId="38" borderId="0" xfId="0" applyFont="1" applyFill="1" applyAlignment="1" applyProtection="1">
      <alignment horizontal="center"/>
      <protection/>
    </xf>
    <xf numFmtId="0" fontId="31" fillId="38" borderId="0" xfId="0" applyFont="1" applyFill="1" applyAlignment="1" applyProtection="1">
      <alignment horizontal="center"/>
      <protection/>
    </xf>
    <xf numFmtId="0" fontId="0" fillId="38" borderId="0" xfId="0" applyFont="1" applyFill="1" applyAlignment="1" applyProtection="1">
      <alignment/>
      <protection/>
    </xf>
    <xf numFmtId="0" fontId="39" fillId="38" borderId="0" xfId="0" applyFont="1" applyFill="1" applyAlignment="1" applyProtection="1">
      <alignment horizontal="center"/>
      <protection/>
    </xf>
    <xf numFmtId="0" fontId="0" fillId="38" borderId="0" xfId="0" applyFont="1" applyFill="1" applyAlignment="1" applyProtection="1">
      <alignment/>
      <protection/>
    </xf>
    <xf numFmtId="0" fontId="108" fillId="36" borderId="32" xfId="45" applyFont="1" applyFill="1" applyBorder="1" applyAlignment="1" applyProtection="1">
      <alignment horizontal="center" vertical="center"/>
      <protection/>
    </xf>
    <xf numFmtId="0" fontId="25" fillId="13" borderId="0" xfId="0" applyFont="1" applyFill="1" applyAlignment="1">
      <alignment/>
    </xf>
    <xf numFmtId="0" fontId="0" fillId="13" borderId="0" xfId="0" applyFont="1" applyFill="1" applyAlignment="1">
      <alignment/>
    </xf>
    <xf numFmtId="0" fontId="25" fillId="13" borderId="0" xfId="0" applyFont="1" applyFill="1" applyAlignment="1">
      <alignment horizontal="left"/>
    </xf>
    <xf numFmtId="0" fontId="0" fillId="13" borderId="12" xfId="0" applyFill="1" applyBorder="1" applyAlignment="1">
      <alignment/>
    </xf>
    <xf numFmtId="20" fontId="0" fillId="13" borderId="0" xfId="0" applyNumberFormat="1" applyFill="1" applyBorder="1" applyAlignment="1">
      <alignment horizontal="center"/>
    </xf>
    <xf numFmtId="20" fontId="0" fillId="13" borderId="0" xfId="0" applyNumberFormat="1" applyFill="1" applyAlignment="1">
      <alignment horizontal="center"/>
    </xf>
    <xf numFmtId="0" fontId="15" fillId="13" borderId="0" xfId="0" applyFont="1" applyFill="1" applyBorder="1" applyAlignment="1">
      <alignment horizontal="right" vertical="center"/>
    </xf>
    <xf numFmtId="0" fontId="0" fillId="13" borderId="0" xfId="0" applyFill="1" applyBorder="1" applyAlignment="1">
      <alignment/>
    </xf>
    <xf numFmtId="0" fontId="44" fillId="13" borderId="0" xfId="0" applyFont="1" applyFill="1" applyBorder="1" applyAlignment="1">
      <alignment horizontal="center"/>
    </xf>
    <xf numFmtId="0" fontId="9" fillId="13" borderId="0" xfId="0" applyFont="1" applyFill="1" applyAlignment="1">
      <alignment horizontal="center"/>
    </xf>
    <xf numFmtId="0" fontId="13" fillId="13" borderId="0" xfId="0" applyFont="1" applyFill="1" applyBorder="1" applyAlignment="1">
      <alignment horizontal="center"/>
    </xf>
    <xf numFmtId="0" fontId="8" fillId="13" borderId="0" xfId="0" applyFont="1" applyFill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109" fillId="13" borderId="15" xfId="0" applyFont="1" applyFill="1" applyBorder="1" applyAlignment="1" applyProtection="1">
      <alignment/>
      <protection/>
    </xf>
    <xf numFmtId="0" fontId="109" fillId="13" borderId="15" xfId="0" applyFont="1" applyFill="1" applyBorder="1" applyAlignment="1" applyProtection="1">
      <alignment vertical="center"/>
      <protection/>
    </xf>
    <xf numFmtId="0" fontId="109" fillId="13" borderId="16" xfId="0" applyFont="1" applyFill="1" applyBorder="1" applyAlignment="1" applyProtection="1">
      <alignment vertical="center"/>
      <protection/>
    </xf>
    <xf numFmtId="0" fontId="109" fillId="13" borderId="0" xfId="0" applyFont="1" applyFill="1" applyBorder="1" applyAlignment="1" applyProtection="1">
      <alignment/>
      <protection/>
    </xf>
    <xf numFmtId="0" fontId="111" fillId="13" borderId="0" xfId="0" applyFont="1" applyFill="1" applyBorder="1" applyAlignment="1" applyProtection="1">
      <alignment vertical="center"/>
      <protection/>
    </xf>
    <xf numFmtId="0" fontId="111" fillId="13" borderId="12" xfId="0" applyFont="1" applyFill="1" applyBorder="1" applyAlignment="1" applyProtection="1">
      <alignment vertical="center"/>
      <protection/>
    </xf>
    <xf numFmtId="0" fontId="17" fillId="13" borderId="0" xfId="0" applyFont="1" applyFill="1" applyBorder="1" applyAlignment="1" applyProtection="1">
      <alignment horizontal="center" vertical="center"/>
      <protection locked="0"/>
    </xf>
    <xf numFmtId="0" fontId="17" fillId="13" borderId="12" xfId="0" applyFont="1" applyFill="1" applyBorder="1" applyAlignment="1" applyProtection="1">
      <alignment horizontal="center" vertical="center"/>
      <protection locked="0"/>
    </xf>
    <xf numFmtId="0" fontId="0" fillId="13" borderId="0" xfId="0" applyFill="1" applyBorder="1" applyAlignment="1">
      <alignment horizontal="right"/>
    </xf>
    <xf numFmtId="0" fontId="5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12" fillId="13" borderId="0" xfId="0" applyFont="1" applyFill="1" applyBorder="1" applyAlignment="1">
      <alignment horizontal="left"/>
    </xf>
    <xf numFmtId="20" fontId="19" fillId="13" borderId="16" xfId="0" applyNumberFormat="1" applyFont="1" applyFill="1" applyBorder="1" applyAlignment="1">
      <alignment horizontal="left" vertical="top"/>
    </xf>
    <xf numFmtId="22" fontId="4" fillId="13" borderId="0" xfId="0" applyNumberFormat="1" applyFont="1" applyFill="1" applyAlignment="1">
      <alignment horizontal="center"/>
    </xf>
    <xf numFmtId="20" fontId="0" fillId="13" borderId="12" xfId="0" applyNumberFormat="1" applyFill="1" applyBorder="1" applyAlignment="1">
      <alignment horizontal="center"/>
    </xf>
    <xf numFmtId="20" fontId="0" fillId="13" borderId="21" xfId="0" applyNumberFormat="1" applyFill="1" applyBorder="1" applyAlignment="1">
      <alignment horizontal="center"/>
    </xf>
    <xf numFmtId="0" fontId="0" fillId="13" borderId="13" xfId="0" applyFill="1" applyBorder="1" applyAlignment="1">
      <alignment/>
    </xf>
    <xf numFmtId="0" fontId="11" fillId="13" borderId="0" xfId="0" applyFont="1" applyFill="1" applyAlignment="1">
      <alignment horizontal="left" vertical="center"/>
    </xf>
    <xf numFmtId="0" fontId="0" fillId="13" borderId="12" xfId="0" applyFill="1" applyBorder="1" applyAlignment="1">
      <alignment vertical="center"/>
    </xf>
    <xf numFmtId="0" fontId="21" fillId="13" borderId="0" xfId="0" applyFont="1" applyFill="1" applyAlignment="1">
      <alignment horizontal="right" vertical="center"/>
    </xf>
    <xf numFmtId="0" fontId="122" fillId="13" borderId="0" xfId="0" applyFont="1" applyFill="1" applyAlignment="1">
      <alignment horizontal="right" vertical="center"/>
    </xf>
    <xf numFmtId="0" fontId="0" fillId="13" borderId="0" xfId="0" applyFill="1" applyBorder="1" applyAlignment="1">
      <alignment vertical="center"/>
    </xf>
    <xf numFmtId="0" fontId="118" fillId="13" borderId="15" xfId="0" applyFont="1" applyFill="1" applyBorder="1" applyAlignment="1">
      <alignment vertical="center"/>
    </xf>
    <xf numFmtId="0" fontId="117" fillId="13" borderId="15" xfId="0" applyFont="1" applyFill="1" applyBorder="1" applyAlignment="1">
      <alignment vertical="center"/>
    </xf>
    <xf numFmtId="0" fontId="0" fillId="13" borderId="0" xfId="0" applyFont="1" applyFill="1" applyAlignment="1">
      <alignment/>
    </xf>
    <xf numFmtId="0" fontId="0" fillId="13" borderId="12" xfId="0" applyFont="1" applyFill="1" applyBorder="1" applyAlignment="1">
      <alignment/>
    </xf>
    <xf numFmtId="0" fontId="118" fillId="13" borderId="0" xfId="0" applyFont="1" applyFill="1" applyBorder="1" applyAlignment="1">
      <alignment vertical="center"/>
    </xf>
    <xf numFmtId="0" fontId="117" fillId="13" borderId="0" xfId="0" applyFont="1" applyFill="1" applyBorder="1" applyAlignment="1">
      <alignment vertical="center"/>
    </xf>
    <xf numFmtId="0" fontId="0" fillId="13" borderId="33" xfId="0" applyFill="1" applyBorder="1" applyAlignment="1">
      <alignment/>
    </xf>
    <xf numFmtId="0" fontId="44" fillId="13" borderId="0" xfId="0" applyFont="1" applyFill="1" applyAlignment="1">
      <alignment horizontal="right"/>
    </xf>
    <xf numFmtId="180" fontId="45" fillId="13" borderId="34" xfId="0" applyNumberFormat="1" applyFont="1" applyFill="1" applyBorder="1" applyAlignment="1">
      <alignment horizontal="right"/>
    </xf>
    <xf numFmtId="185" fontId="44" fillId="13" borderId="34" xfId="0" applyNumberFormat="1" applyFont="1" applyFill="1" applyBorder="1" applyAlignment="1">
      <alignment horizontal="center"/>
    </xf>
    <xf numFmtId="0" fontId="3" fillId="13" borderId="0" xfId="0" applyFont="1" applyFill="1" applyAlignment="1">
      <alignment/>
    </xf>
    <xf numFmtId="0" fontId="0" fillId="13" borderId="0" xfId="0" applyFont="1" applyFill="1" applyAlignment="1">
      <alignment vertical="center"/>
    </xf>
    <xf numFmtId="0" fontId="0" fillId="13" borderId="12" xfId="0" applyFont="1" applyFill="1" applyBorder="1" applyAlignment="1">
      <alignment vertical="center"/>
    </xf>
    <xf numFmtId="0" fontId="25" fillId="13" borderId="0" xfId="0" applyNumberFormat="1" applyFont="1" applyFill="1" applyAlignment="1">
      <alignment/>
    </xf>
    <xf numFmtId="0" fontId="7" fillId="13" borderId="0" xfId="0" applyFont="1" applyFill="1" applyAlignment="1">
      <alignment/>
    </xf>
    <xf numFmtId="0" fontId="22" fillId="13" borderId="0" xfId="0" applyFont="1" applyFill="1" applyAlignment="1">
      <alignment/>
    </xf>
    <xf numFmtId="0" fontId="43" fillId="13" borderId="0" xfId="0" applyFont="1" applyFill="1" applyAlignment="1">
      <alignment/>
    </xf>
    <xf numFmtId="0" fontId="117" fillId="13" borderId="0" xfId="0" applyFont="1" applyFill="1" applyBorder="1" applyAlignment="1" applyProtection="1">
      <alignment/>
      <protection/>
    </xf>
    <xf numFmtId="0" fontId="111" fillId="13" borderId="0" xfId="0" applyFont="1" applyFill="1" applyBorder="1" applyAlignment="1" applyProtection="1">
      <alignment horizontal="center" vertical="center"/>
      <protection/>
    </xf>
    <xf numFmtId="0" fontId="111" fillId="13" borderId="16" xfId="0" applyFont="1" applyFill="1" applyBorder="1" applyAlignment="1" applyProtection="1">
      <alignment horizontal="center" vertical="center"/>
      <protection/>
    </xf>
    <xf numFmtId="0" fontId="111" fillId="13" borderId="12" xfId="0" applyFont="1" applyFill="1" applyBorder="1" applyAlignment="1" applyProtection="1">
      <alignment horizontal="center" vertical="center"/>
      <protection/>
    </xf>
    <xf numFmtId="0" fontId="116" fillId="13" borderId="0" xfId="0" applyFont="1" applyFill="1" applyBorder="1" applyAlignment="1" applyProtection="1">
      <alignment vertical="center"/>
      <protection/>
    </xf>
    <xf numFmtId="0" fontId="108" fillId="13" borderId="0" xfId="0" applyFont="1" applyFill="1" applyBorder="1" applyAlignment="1" applyProtection="1">
      <alignment vertical="center"/>
      <protection/>
    </xf>
    <xf numFmtId="0" fontId="112" fillId="13" borderId="0" xfId="0" applyFont="1" applyFill="1" applyAlignment="1" applyProtection="1">
      <alignment horizontal="center" vertical="center"/>
      <protection/>
    </xf>
    <xf numFmtId="16" fontId="112" fillId="13" borderId="0" xfId="0" applyNumberFormat="1" applyFont="1" applyFill="1" applyAlignment="1" applyProtection="1">
      <alignment horizontal="left" vertical="center"/>
      <protection/>
    </xf>
    <xf numFmtId="20" fontId="112" fillId="13" borderId="0" xfId="0" applyNumberFormat="1" applyFont="1" applyFill="1" applyAlignment="1" applyProtection="1">
      <alignment horizontal="center" vertical="center"/>
      <protection/>
    </xf>
    <xf numFmtId="0" fontId="112" fillId="13" borderId="0" xfId="0" applyFont="1" applyFill="1" applyAlignment="1" applyProtection="1">
      <alignment horizontal="right" vertical="center"/>
      <protection/>
    </xf>
    <xf numFmtId="0" fontId="113" fillId="13" borderId="0" xfId="0" applyFont="1" applyFill="1" applyAlignment="1" applyProtection="1">
      <alignment vertical="center"/>
      <protection/>
    </xf>
    <xf numFmtId="0" fontId="110" fillId="13" borderId="11" xfId="0" applyFont="1" applyFill="1" applyBorder="1" applyAlignment="1" applyProtection="1">
      <alignment vertical="center"/>
      <protection/>
    </xf>
    <xf numFmtId="0" fontId="110" fillId="13" borderId="14" xfId="0" applyFont="1" applyFill="1" applyBorder="1" applyAlignment="1" applyProtection="1">
      <alignment vertical="center"/>
      <protection/>
    </xf>
    <xf numFmtId="0" fontId="32" fillId="38" borderId="0" xfId="0" applyFont="1" applyFill="1" applyBorder="1" applyAlignment="1" applyProtection="1">
      <alignment horizontal="center" vertical="center"/>
      <protection/>
    </xf>
    <xf numFmtId="0" fontId="35" fillId="38" borderId="0" xfId="0" applyFont="1" applyFill="1" applyAlignment="1" applyProtection="1">
      <alignment horizontal="center"/>
      <protection/>
    </xf>
    <xf numFmtId="0" fontId="35" fillId="38" borderId="0" xfId="45" applyFont="1" applyFill="1" applyAlignment="1" applyProtection="1">
      <alignment horizontal="center"/>
      <protection/>
    </xf>
    <xf numFmtId="0" fontId="28" fillId="38" borderId="0" xfId="0" applyFont="1" applyFill="1" applyAlignment="1" applyProtection="1">
      <alignment horizontal="center"/>
      <protection/>
    </xf>
    <xf numFmtId="0" fontId="29" fillId="38" borderId="0" xfId="0" applyFont="1" applyFill="1" applyAlignment="1" applyProtection="1">
      <alignment horizontal="center"/>
      <protection/>
    </xf>
    <xf numFmtId="0" fontId="34" fillId="38" borderId="0" xfId="0" applyFont="1" applyFill="1" applyAlignment="1" applyProtection="1">
      <alignment horizontal="center"/>
      <protection/>
    </xf>
    <xf numFmtId="0" fontId="5" fillId="38" borderId="0" xfId="45" applyFont="1" applyFill="1" applyAlignment="1" applyProtection="1">
      <alignment horizontal="center"/>
      <protection/>
    </xf>
    <xf numFmtId="16" fontId="112" fillId="36" borderId="11" xfId="0" applyNumberFormat="1" applyFont="1" applyFill="1" applyBorder="1" applyAlignment="1">
      <alignment horizontal="center" vertical="center"/>
    </xf>
    <xf numFmtId="20" fontId="112" fillId="36" borderId="11" xfId="0" applyNumberFormat="1" applyFont="1" applyFill="1" applyBorder="1" applyAlignment="1">
      <alignment horizontal="center" vertical="center"/>
    </xf>
    <xf numFmtId="181" fontId="111" fillId="36" borderId="11" xfId="0" applyNumberFormat="1" applyFont="1" applyFill="1" applyBorder="1" applyAlignment="1">
      <alignment horizontal="center" vertical="center"/>
    </xf>
    <xf numFmtId="0" fontId="111" fillId="36" borderId="11" xfId="0" applyFont="1" applyFill="1" applyBorder="1" applyAlignment="1" applyProtection="1">
      <alignment horizontal="center" vertical="center"/>
      <protection/>
    </xf>
    <xf numFmtId="0" fontId="123" fillId="36" borderId="0" xfId="0" applyFont="1" applyFill="1" applyAlignment="1">
      <alignment horizontal="center" vertical="center"/>
    </xf>
    <xf numFmtId="0" fontId="48" fillId="36" borderId="0" xfId="0" applyFont="1" applyFill="1" applyAlignment="1">
      <alignment horizontal="center" vertical="center"/>
    </xf>
    <xf numFmtId="0" fontId="108" fillId="39" borderId="15" xfId="0" applyFont="1" applyFill="1" applyBorder="1" applyAlignment="1">
      <alignment horizontal="center"/>
    </xf>
    <xf numFmtId="0" fontId="44" fillId="13" borderId="13" xfId="0" applyFont="1" applyFill="1" applyBorder="1" applyAlignment="1">
      <alignment horizontal="center"/>
    </xf>
    <xf numFmtId="0" fontId="124" fillId="36" borderId="0" xfId="0" applyFont="1" applyFill="1" applyAlignment="1">
      <alignment horizontal="center"/>
    </xf>
    <xf numFmtId="0" fontId="125" fillId="36" borderId="0" xfId="0" applyFont="1" applyFill="1" applyAlignment="1">
      <alignment horizontal="center"/>
    </xf>
    <xf numFmtId="0" fontId="44" fillId="13" borderId="0" xfId="0" applyFont="1" applyFill="1" applyBorder="1" applyAlignment="1">
      <alignment horizontal="center"/>
    </xf>
    <xf numFmtId="0" fontId="25" fillId="13" borderId="0" xfId="45" applyFont="1" applyFill="1" applyAlignment="1" applyProtection="1">
      <alignment horizontal="center"/>
      <protection/>
    </xf>
    <xf numFmtId="0" fontId="33" fillId="36" borderId="0" xfId="0" applyFont="1" applyFill="1" applyAlignment="1">
      <alignment horizontal="center" vertical="center"/>
    </xf>
    <xf numFmtId="0" fontId="126" fillId="36" borderId="0" xfId="0" applyFont="1" applyFill="1" applyAlignment="1">
      <alignment horizontal="center"/>
    </xf>
    <xf numFmtId="0" fontId="127" fillId="36" borderId="0" xfId="0" applyFont="1" applyFill="1" applyAlignment="1">
      <alignment horizontal="center"/>
    </xf>
    <xf numFmtId="0" fontId="128" fillId="36" borderId="0" xfId="0" applyFont="1" applyFill="1" applyAlignment="1">
      <alignment horizontal="center" vertical="center"/>
    </xf>
    <xf numFmtId="0" fontId="110" fillId="37" borderId="15" xfId="0" applyFont="1" applyFill="1" applyBorder="1" applyAlignment="1" applyProtection="1">
      <alignment horizontal="center"/>
      <protection/>
    </xf>
    <xf numFmtId="0" fontId="121" fillId="36" borderId="0" xfId="0" applyFont="1" applyFill="1" applyAlignment="1">
      <alignment horizontal="center" vertical="center"/>
    </xf>
    <xf numFmtId="0" fontId="110" fillId="39" borderId="15" xfId="0" applyFont="1" applyFill="1" applyBorder="1" applyAlignment="1" applyProtection="1">
      <alignment horizontal="center"/>
      <protection/>
    </xf>
    <xf numFmtId="0" fontId="111" fillId="39" borderId="15" xfId="0" applyFont="1" applyFill="1" applyBorder="1" applyAlignment="1" applyProtection="1">
      <alignment horizontal="left"/>
      <protection/>
    </xf>
    <xf numFmtId="0" fontId="113" fillId="36" borderId="18" xfId="0" applyFont="1" applyFill="1" applyBorder="1" applyAlignment="1" applyProtection="1">
      <alignment horizontal="center" vertical="center"/>
      <protection/>
    </xf>
    <xf numFmtId="0" fontId="113" fillId="36" borderId="11" xfId="0" applyFont="1" applyFill="1" applyBorder="1" applyAlignment="1" applyProtection="1">
      <alignment horizontal="center" vertical="center"/>
      <protection/>
    </xf>
    <xf numFmtId="0" fontId="113" fillId="36" borderId="14" xfId="0" applyFont="1" applyFill="1" applyBorder="1" applyAlignment="1" applyProtection="1">
      <alignment horizontal="center" vertical="center"/>
      <protection/>
    </xf>
    <xf numFmtId="49" fontId="112" fillId="36" borderId="11" xfId="0" applyNumberFormat="1" applyFont="1" applyFill="1" applyBorder="1" applyAlignment="1" applyProtection="1">
      <alignment horizontal="center" vertical="center"/>
      <protection/>
    </xf>
    <xf numFmtId="49" fontId="112" fillId="36" borderId="14" xfId="0" applyNumberFormat="1" applyFont="1" applyFill="1" applyBorder="1" applyAlignment="1" applyProtection="1">
      <alignment horizontal="center" vertical="center"/>
      <protection/>
    </xf>
    <xf numFmtId="0" fontId="113" fillId="13" borderId="0" xfId="0" applyFont="1" applyFill="1" applyBorder="1" applyAlignment="1" applyProtection="1">
      <alignment horizontal="center" vertical="center"/>
      <protection/>
    </xf>
    <xf numFmtId="0" fontId="52" fillId="13" borderId="0" xfId="0" applyFont="1" applyFill="1" applyBorder="1" applyAlignment="1" applyProtection="1">
      <alignment horizontal="center" vertical="center"/>
      <protection/>
    </xf>
    <xf numFmtId="0" fontId="110" fillId="37" borderId="15" xfId="0" applyFont="1" applyFill="1" applyBorder="1" applyAlignment="1" applyProtection="1">
      <alignment horizontal="center" vertical="center"/>
      <protection/>
    </xf>
    <xf numFmtId="0" fontId="111" fillId="37" borderId="15" xfId="0" applyFont="1" applyFill="1" applyBorder="1" applyAlignment="1" applyProtection="1">
      <alignment horizontal="left" vertical="center"/>
      <protection/>
    </xf>
    <xf numFmtId="0" fontId="129" fillId="42" borderId="35" xfId="0" applyFont="1" applyFill="1" applyBorder="1" applyAlignment="1" applyProtection="1">
      <alignment horizontal="center" vertical="center"/>
      <protection/>
    </xf>
    <xf numFmtId="0" fontId="129" fillId="42" borderId="36" xfId="0" applyFont="1" applyFill="1" applyBorder="1" applyAlignment="1" applyProtection="1">
      <alignment horizontal="center" vertical="center"/>
      <protection/>
    </xf>
    <xf numFmtId="0" fontId="38" fillId="42" borderId="37" xfId="0" applyFont="1" applyFill="1" applyBorder="1" applyAlignment="1">
      <alignment horizontal="center" vertical="center"/>
    </xf>
    <xf numFmtId="0" fontId="38" fillId="42" borderId="38" xfId="0" applyFont="1" applyFill="1" applyBorder="1" applyAlignment="1">
      <alignment horizontal="center" vertical="center"/>
    </xf>
    <xf numFmtId="0" fontId="38" fillId="42" borderId="23" xfId="0" applyFont="1" applyFill="1" applyBorder="1" applyAlignment="1">
      <alignment horizontal="center" vertical="center"/>
    </xf>
    <xf numFmtId="0" fontId="38" fillId="42" borderId="39" xfId="0" applyFont="1" applyFill="1" applyBorder="1" applyAlignment="1">
      <alignment horizontal="center" vertical="center"/>
    </xf>
    <xf numFmtId="0" fontId="38" fillId="42" borderId="29" xfId="0" applyFont="1" applyFill="1" applyBorder="1" applyAlignment="1">
      <alignment horizontal="center" vertical="center"/>
    </xf>
    <xf numFmtId="0" fontId="38" fillId="42" borderId="30" xfId="0" applyFont="1" applyFill="1" applyBorder="1" applyAlignment="1">
      <alignment horizontal="center" vertical="center"/>
    </xf>
    <xf numFmtId="0" fontId="51" fillId="7" borderId="40" xfId="0" applyFont="1" applyFill="1" applyBorder="1" applyAlignment="1" applyProtection="1">
      <alignment horizontal="right" vertical="center"/>
      <protection/>
    </xf>
    <xf numFmtId="0" fontId="51" fillId="7" borderId="41" xfId="0" applyFont="1" applyFill="1" applyBorder="1" applyAlignment="1" applyProtection="1">
      <alignment horizontal="right" vertical="center"/>
      <protection/>
    </xf>
    <xf numFmtId="0" fontId="110" fillId="36" borderId="42" xfId="0" applyFont="1" applyFill="1" applyBorder="1" applyAlignment="1">
      <alignment horizontal="left" vertical="center"/>
    </xf>
    <xf numFmtId="0" fontId="110" fillId="36" borderId="43" xfId="0" applyFont="1" applyFill="1" applyBorder="1" applyAlignment="1">
      <alignment horizontal="left" vertical="center"/>
    </xf>
    <xf numFmtId="0" fontId="110" fillId="36" borderId="44" xfId="0" applyFont="1" applyFill="1" applyBorder="1" applyAlignment="1">
      <alignment horizontal="left" vertical="center"/>
    </xf>
    <xf numFmtId="0" fontId="4" fillId="7" borderId="3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110" fillId="36" borderId="0" xfId="0" applyFont="1" applyFill="1" applyBorder="1" applyAlignment="1">
      <alignment horizontal="left" vertical="center"/>
    </xf>
    <xf numFmtId="0" fontId="54" fillId="7" borderId="45" xfId="0" applyFont="1" applyFill="1" applyBorder="1" applyAlignment="1" applyProtection="1">
      <alignment horizontal="left" vertical="center"/>
      <protection/>
    </xf>
    <xf numFmtId="0" fontId="54" fillId="0" borderId="46" xfId="0" applyFont="1" applyBorder="1" applyAlignment="1">
      <alignment/>
    </xf>
    <xf numFmtId="0" fontId="51" fillId="7" borderId="45" xfId="0" applyFont="1" applyFill="1" applyBorder="1" applyAlignment="1" applyProtection="1">
      <alignment horizontal="center" vertical="center"/>
      <protection/>
    </xf>
    <xf numFmtId="0" fontId="51" fillId="7" borderId="46" xfId="0" applyFont="1" applyFill="1" applyBorder="1" applyAlignment="1" applyProtection="1">
      <alignment horizontal="center" vertical="center"/>
      <protection/>
    </xf>
    <xf numFmtId="0" fontId="51" fillId="7" borderId="40" xfId="0" applyFont="1" applyFill="1" applyBorder="1" applyAlignment="1" applyProtection="1">
      <alignment horizontal="center" vertical="center"/>
      <protection/>
    </xf>
    <xf numFmtId="0" fontId="51" fillId="7" borderId="41" xfId="0" applyFont="1" applyFill="1" applyBorder="1" applyAlignment="1" applyProtection="1">
      <alignment horizontal="center" vertical="center"/>
      <protection/>
    </xf>
    <xf numFmtId="0" fontId="54" fillId="7" borderId="40" xfId="0" applyFont="1" applyFill="1" applyBorder="1" applyAlignment="1" applyProtection="1">
      <alignment horizontal="right" vertical="center"/>
      <protection/>
    </xf>
    <xf numFmtId="0" fontId="54" fillId="7" borderId="41" xfId="0" applyFont="1" applyFill="1" applyBorder="1" applyAlignment="1" applyProtection="1">
      <alignment horizontal="right" vertical="center"/>
      <protection/>
    </xf>
    <xf numFmtId="0" fontId="51" fillId="7" borderId="45" xfId="0" applyFont="1" applyFill="1" applyBorder="1" applyAlignment="1" applyProtection="1">
      <alignment horizontal="left" vertical="center"/>
      <protection/>
    </xf>
    <xf numFmtId="0" fontId="51" fillId="7" borderId="46" xfId="0" applyFont="1" applyFill="1" applyBorder="1" applyAlignment="1" applyProtection="1">
      <alignment horizontal="left" vertical="center"/>
      <protection/>
    </xf>
    <xf numFmtId="0" fontId="51" fillId="7" borderId="45" xfId="0" applyFont="1" applyFill="1" applyBorder="1" applyAlignment="1" applyProtection="1">
      <alignment horizontal="right" vertical="center"/>
      <protection/>
    </xf>
    <xf numFmtId="0" fontId="51" fillId="7" borderId="46" xfId="0" applyFont="1" applyFill="1" applyBorder="1" applyAlignment="1" applyProtection="1">
      <alignment horizontal="right" vertical="center"/>
      <protection/>
    </xf>
    <xf numFmtId="0" fontId="51" fillId="0" borderId="46" xfId="0" applyFont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71">
    <dxf>
      <font>
        <b/>
        <i val="0"/>
      </font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color indexed="6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ill>
        <patternFill>
          <bgColor rgb="FFFFCC99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>
          <bgColor rgb="FFFFCC99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5</xdr:row>
      <xdr:rowOff>295275</xdr:rowOff>
    </xdr:from>
    <xdr:to>
      <xdr:col>6</xdr:col>
      <xdr:colOff>561975</xdr:colOff>
      <xdr:row>16</xdr:row>
      <xdr:rowOff>219075</xdr:rowOff>
    </xdr:to>
    <xdr:pic>
      <xdr:nvPicPr>
        <xdr:cNvPr id="1" name="3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476375"/>
          <a:ext cx="27241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333375</xdr:colOff>
      <xdr:row>0</xdr:row>
      <xdr:rowOff>95250</xdr:rowOff>
    </xdr:from>
    <xdr:to>
      <xdr:col>19</xdr:col>
      <xdr:colOff>304800</xdr:colOff>
      <xdr:row>1</xdr:row>
      <xdr:rowOff>352425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9525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276225</xdr:colOff>
      <xdr:row>0</xdr:row>
      <xdr:rowOff>66675</xdr:rowOff>
    </xdr:from>
    <xdr:to>
      <xdr:col>19</xdr:col>
      <xdr:colOff>304800</xdr:colOff>
      <xdr:row>1</xdr:row>
      <xdr:rowOff>371475</xdr:rowOff>
    </xdr:to>
    <xdr:pic>
      <xdr:nvPicPr>
        <xdr:cNvPr id="1" name="22 Imagen" descr="FEDERACION CANA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667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85725</xdr:rowOff>
    </xdr:from>
    <xdr:to>
      <xdr:col>8</xdr:col>
      <xdr:colOff>742950</xdr:colOff>
      <xdr:row>9</xdr:row>
      <xdr:rowOff>85725</xdr:rowOff>
    </xdr:to>
    <xdr:sp>
      <xdr:nvSpPr>
        <xdr:cNvPr id="1" name="Line 2"/>
        <xdr:cNvSpPr>
          <a:spLocks/>
        </xdr:cNvSpPr>
      </xdr:nvSpPr>
      <xdr:spPr>
        <a:xfrm>
          <a:off x="4371975" y="21431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85725</xdr:rowOff>
    </xdr:from>
    <xdr:to>
      <xdr:col>8</xdr:col>
      <xdr:colOff>742950</xdr:colOff>
      <xdr:row>13</xdr:row>
      <xdr:rowOff>85725</xdr:rowOff>
    </xdr:to>
    <xdr:sp>
      <xdr:nvSpPr>
        <xdr:cNvPr id="2" name="Line 3"/>
        <xdr:cNvSpPr>
          <a:spLocks/>
        </xdr:cNvSpPr>
      </xdr:nvSpPr>
      <xdr:spPr>
        <a:xfrm>
          <a:off x="4371975" y="27908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85725</xdr:rowOff>
    </xdr:from>
    <xdr:to>
      <xdr:col>8</xdr:col>
      <xdr:colOff>742950</xdr:colOff>
      <xdr:row>17</xdr:row>
      <xdr:rowOff>85725</xdr:rowOff>
    </xdr:to>
    <xdr:sp>
      <xdr:nvSpPr>
        <xdr:cNvPr id="3" name="Line 4"/>
        <xdr:cNvSpPr>
          <a:spLocks/>
        </xdr:cNvSpPr>
      </xdr:nvSpPr>
      <xdr:spPr>
        <a:xfrm>
          <a:off x="4371975" y="34385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85725</xdr:rowOff>
    </xdr:from>
    <xdr:to>
      <xdr:col>8</xdr:col>
      <xdr:colOff>742950</xdr:colOff>
      <xdr:row>21</xdr:row>
      <xdr:rowOff>85725</xdr:rowOff>
    </xdr:to>
    <xdr:sp>
      <xdr:nvSpPr>
        <xdr:cNvPr id="4" name="Line 5"/>
        <xdr:cNvSpPr>
          <a:spLocks/>
        </xdr:cNvSpPr>
      </xdr:nvSpPr>
      <xdr:spPr>
        <a:xfrm>
          <a:off x="4371975" y="40862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85725</xdr:rowOff>
    </xdr:from>
    <xdr:to>
      <xdr:col>8</xdr:col>
      <xdr:colOff>742950</xdr:colOff>
      <xdr:row>8</xdr:row>
      <xdr:rowOff>85725</xdr:rowOff>
    </xdr:to>
    <xdr:sp>
      <xdr:nvSpPr>
        <xdr:cNvPr id="1" name="Line 2"/>
        <xdr:cNvSpPr>
          <a:spLocks/>
        </xdr:cNvSpPr>
      </xdr:nvSpPr>
      <xdr:spPr>
        <a:xfrm>
          <a:off x="3876675" y="208597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85725</xdr:rowOff>
    </xdr:from>
    <xdr:to>
      <xdr:col>8</xdr:col>
      <xdr:colOff>742950</xdr:colOff>
      <xdr:row>14</xdr:row>
      <xdr:rowOff>85725</xdr:rowOff>
    </xdr:to>
    <xdr:sp>
      <xdr:nvSpPr>
        <xdr:cNvPr id="2" name="Line 3"/>
        <xdr:cNvSpPr>
          <a:spLocks/>
        </xdr:cNvSpPr>
      </xdr:nvSpPr>
      <xdr:spPr>
        <a:xfrm>
          <a:off x="3876675" y="34385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876675" y="2266950"/>
          <a:ext cx="6762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showRowColHeaders="0" tabSelected="1" showOutlineSymbols="0" zoomScalePageLayoutView="0" workbookViewId="0" topLeftCell="A1">
      <selection activeCell="N9" sqref="N9"/>
    </sheetView>
  </sheetViews>
  <sheetFormatPr defaultColWidth="11.421875" defaultRowHeight="12.75"/>
  <cols>
    <col min="1" max="2" width="11.421875" style="10" customWidth="1"/>
    <col min="3" max="3" width="11.7109375" style="10" customWidth="1"/>
    <col min="4" max="6" width="11.421875" style="10" customWidth="1"/>
    <col min="7" max="7" width="9.421875" style="10" customWidth="1"/>
    <col min="8" max="8" width="3.421875" style="10" customWidth="1"/>
    <col min="9" max="9" width="16.28125" style="12" bestFit="1" customWidth="1"/>
    <col min="10" max="10" width="3.00390625" style="12" customWidth="1"/>
    <col min="11" max="11" width="15.140625" style="12" bestFit="1" customWidth="1"/>
    <col min="12" max="16384" width="11.421875" style="10" customWidth="1"/>
  </cols>
  <sheetData>
    <row r="1" spans="1:13" ht="12.75">
      <c r="A1" s="171"/>
      <c r="B1" s="171"/>
      <c r="C1" s="171"/>
      <c r="D1" s="171"/>
      <c r="E1" s="171"/>
      <c r="F1" s="171"/>
      <c r="G1" s="171"/>
      <c r="H1" s="171"/>
      <c r="I1" s="174"/>
      <c r="J1" s="174"/>
      <c r="K1" s="174"/>
      <c r="L1" s="171"/>
      <c r="M1" s="171"/>
    </row>
    <row r="2" spans="1:13" ht="25.5">
      <c r="A2" s="171"/>
      <c r="B2" s="255" t="s">
        <v>55</v>
      </c>
      <c r="C2" s="255"/>
      <c r="D2" s="255"/>
      <c r="E2" s="255"/>
      <c r="F2" s="255"/>
      <c r="G2" s="255"/>
      <c r="H2" s="255"/>
      <c r="I2" s="255"/>
      <c r="J2" s="255"/>
      <c r="K2" s="255"/>
      <c r="L2" s="171"/>
      <c r="M2" s="171"/>
    </row>
    <row r="3" spans="1:13" ht="15">
      <c r="A3" s="171"/>
      <c r="B3" s="256" t="s">
        <v>63</v>
      </c>
      <c r="C3" s="256"/>
      <c r="D3" s="256"/>
      <c r="E3" s="256"/>
      <c r="F3" s="256"/>
      <c r="G3" s="256"/>
      <c r="H3" s="256"/>
      <c r="I3" s="256"/>
      <c r="J3" s="256"/>
      <c r="K3" s="256"/>
      <c r="L3" s="171"/>
      <c r="M3" s="171"/>
    </row>
    <row r="4" spans="1:13" ht="15">
      <c r="A4" s="171"/>
      <c r="B4" s="175"/>
      <c r="C4" s="175" t="s">
        <v>64</v>
      </c>
      <c r="D4" s="175"/>
      <c r="E4" s="175"/>
      <c r="F4" s="175"/>
      <c r="G4" s="175"/>
      <c r="H4" s="175"/>
      <c r="I4" s="175"/>
      <c r="J4" s="175"/>
      <c r="K4" s="175"/>
      <c r="L4" s="171"/>
      <c r="M4" s="171"/>
    </row>
    <row r="5" spans="1:13" ht="24.75">
      <c r="A5" s="171"/>
      <c r="B5" s="257" t="s">
        <v>65</v>
      </c>
      <c r="C5" s="257"/>
      <c r="D5" s="257"/>
      <c r="E5" s="257"/>
      <c r="F5" s="257"/>
      <c r="G5" s="257"/>
      <c r="H5" s="257"/>
      <c r="I5" s="257"/>
      <c r="J5" s="257"/>
      <c r="K5" s="257"/>
      <c r="L5" s="171"/>
      <c r="M5" s="171"/>
    </row>
    <row r="6" spans="1:13" ht="25.5" thickBot="1">
      <c r="A6" s="171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1"/>
      <c r="M6" s="171"/>
    </row>
    <row r="7" spans="1:13" s="11" customFormat="1" ht="18" customHeight="1" thickBot="1">
      <c r="A7" s="172"/>
      <c r="B7" s="172"/>
      <c r="C7" s="172"/>
      <c r="D7" s="172"/>
      <c r="E7" s="172"/>
      <c r="F7" s="172"/>
      <c r="G7" s="172"/>
      <c r="H7" s="172"/>
      <c r="I7" s="185" t="s">
        <v>66</v>
      </c>
      <c r="J7" s="177"/>
      <c r="K7" s="176"/>
      <c r="L7" s="172"/>
      <c r="M7" s="172"/>
    </row>
    <row r="8" spans="1:13" s="11" customFormat="1" ht="13.5" customHeight="1" thickBot="1">
      <c r="A8" s="172"/>
      <c r="B8" s="172"/>
      <c r="C8" s="172"/>
      <c r="D8" s="172"/>
      <c r="E8" s="172"/>
      <c r="F8" s="172"/>
      <c r="G8" s="172"/>
      <c r="H8" s="172"/>
      <c r="I8" s="177"/>
      <c r="J8" s="177"/>
      <c r="K8" s="176"/>
      <c r="L8" s="172"/>
      <c r="M8" s="172"/>
    </row>
    <row r="9" spans="1:13" s="11" customFormat="1" ht="18" customHeight="1" thickBot="1">
      <c r="A9" s="172"/>
      <c r="B9" s="172"/>
      <c r="C9" s="172"/>
      <c r="D9" s="172"/>
      <c r="E9" s="172"/>
      <c r="F9" s="172"/>
      <c r="G9" s="172"/>
      <c r="H9" s="172"/>
      <c r="I9" s="185" t="s">
        <v>67</v>
      </c>
      <c r="J9" s="178"/>
      <c r="K9" s="176"/>
      <c r="L9" s="172"/>
      <c r="M9" s="172"/>
    </row>
    <row r="10" spans="1:13" s="11" customFormat="1" ht="13.5" customHeight="1" thickBot="1">
      <c r="A10" s="172"/>
      <c r="B10" s="172"/>
      <c r="C10" s="172"/>
      <c r="D10" s="172"/>
      <c r="E10" s="172"/>
      <c r="F10" s="172"/>
      <c r="G10" s="172"/>
      <c r="H10" s="172"/>
      <c r="I10" s="177"/>
      <c r="J10" s="177"/>
      <c r="K10" s="176"/>
      <c r="L10" s="172"/>
      <c r="M10" s="172"/>
    </row>
    <row r="11" spans="1:13" s="11" customFormat="1" ht="18" customHeight="1" thickBot="1">
      <c r="A11" s="172"/>
      <c r="B11" s="172"/>
      <c r="C11" s="172"/>
      <c r="D11" s="172"/>
      <c r="E11" s="172"/>
      <c r="F11" s="172"/>
      <c r="G11" s="172"/>
      <c r="H11" s="172"/>
      <c r="I11" s="185" t="s">
        <v>84</v>
      </c>
      <c r="J11" s="177"/>
      <c r="K11" s="176"/>
      <c r="L11" s="172"/>
      <c r="M11" s="172"/>
    </row>
    <row r="12" spans="1:13" s="11" customFormat="1" ht="13.5" customHeight="1" thickBot="1">
      <c r="A12" s="172"/>
      <c r="B12" s="172"/>
      <c r="C12" s="172"/>
      <c r="D12" s="172"/>
      <c r="E12" s="172"/>
      <c r="F12" s="172"/>
      <c r="G12" s="172"/>
      <c r="H12" s="172"/>
      <c r="I12" s="177"/>
      <c r="J12" s="177"/>
      <c r="K12" s="177"/>
      <c r="L12" s="172"/>
      <c r="M12" s="172"/>
    </row>
    <row r="13" spans="1:13" s="11" customFormat="1" ht="18" customHeight="1" thickBot="1">
      <c r="A13" s="172"/>
      <c r="B13" s="172"/>
      <c r="C13" s="172"/>
      <c r="D13" s="172"/>
      <c r="E13" s="172"/>
      <c r="F13" s="172"/>
      <c r="G13" s="172"/>
      <c r="H13" s="172"/>
      <c r="I13" s="185" t="s">
        <v>31</v>
      </c>
      <c r="J13" s="177"/>
      <c r="K13" s="177"/>
      <c r="L13" s="172"/>
      <c r="M13" s="172"/>
    </row>
    <row r="14" spans="1:13" s="11" customFormat="1" ht="13.5" customHeight="1" thickBot="1">
      <c r="A14" s="172"/>
      <c r="B14" s="172"/>
      <c r="C14" s="172"/>
      <c r="D14" s="172"/>
      <c r="E14" s="172"/>
      <c r="F14" s="172"/>
      <c r="G14" s="172"/>
      <c r="H14" s="172"/>
      <c r="I14" s="177"/>
      <c r="J14" s="177"/>
      <c r="K14" s="177"/>
      <c r="L14" s="172"/>
      <c r="M14" s="172"/>
    </row>
    <row r="15" spans="1:13" s="11" customFormat="1" ht="18" customHeight="1" thickBot="1">
      <c r="A15" s="172"/>
      <c r="B15" s="172"/>
      <c r="C15" s="172"/>
      <c r="D15" s="172"/>
      <c r="E15" s="172"/>
      <c r="F15" s="172"/>
      <c r="G15" s="172"/>
      <c r="H15" s="172"/>
      <c r="I15" s="185" t="s">
        <v>30</v>
      </c>
      <c r="J15" s="177"/>
      <c r="K15" s="177"/>
      <c r="L15" s="172"/>
      <c r="M15" s="172"/>
    </row>
    <row r="16" spans="1:13" s="11" customFormat="1" ht="12.75">
      <c r="A16" s="172"/>
      <c r="B16" s="172"/>
      <c r="C16" s="172"/>
      <c r="D16" s="172"/>
      <c r="E16" s="172"/>
      <c r="F16" s="172"/>
      <c r="G16" s="172"/>
      <c r="H16" s="172"/>
      <c r="I16" s="177"/>
      <c r="J16" s="177"/>
      <c r="K16" s="177"/>
      <c r="L16" s="172"/>
      <c r="M16" s="172"/>
    </row>
    <row r="17" spans="1:13" s="11" customFormat="1" ht="18" customHeight="1">
      <c r="A17" s="172"/>
      <c r="B17" s="172"/>
      <c r="C17" s="172"/>
      <c r="D17" s="172"/>
      <c r="E17" s="172"/>
      <c r="F17" s="172"/>
      <c r="G17" s="172"/>
      <c r="H17" s="172"/>
      <c r="I17" s="252"/>
      <c r="J17" s="177"/>
      <c r="K17" s="177"/>
      <c r="L17" s="172"/>
      <c r="M17" s="172"/>
    </row>
    <row r="18" spans="1:13" s="11" customFormat="1" ht="12.75">
      <c r="A18" s="172"/>
      <c r="B18" s="172"/>
      <c r="C18" s="172"/>
      <c r="D18" s="172"/>
      <c r="E18" s="172"/>
      <c r="F18" s="172"/>
      <c r="G18" s="172"/>
      <c r="H18" s="172"/>
      <c r="I18" s="177"/>
      <c r="J18" s="177"/>
      <c r="K18" s="177"/>
      <c r="L18" s="172"/>
      <c r="M18" s="172"/>
    </row>
    <row r="19" spans="1:13" s="11" customFormat="1" ht="24.75" customHeight="1">
      <c r="A19" s="171"/>
      <c r="B19" s="172"/>
      <c r="C19" s="172"/>
      <c r="D19" s="173" t="s">
        <v>58</v>
      </c>
      <c r="E19" s="173"/>
      <c r="F19" s="173"/>
      <c r="G19" s="173"/>
      <c r="H19" s="173"/>
      <c r="I19" s="173"/>
      <c r="J19" s="172"/>
      <c r="K19" s="179"/>
      <c r="L19" s="172"/>
      <c r="M19" s="172"/>
    </row>
    <row r="20" spans="1:13" ht="12.75">
      <c r="A20" s="171"/>
      <c r="B20" s="171"/>
      <c r="C20" s="171"/>
      <c r="D20" s="171"/>
      <c r="E20" s="171"/>
      <c r="F20" s="171"/>
      <c r="G20" s="171"/>
      <c r="H20" s="171"/>
      <c r="I20" s="180"/>
      <c r="J20" s="180"/>
      <c r="K20" s="180"/>
      <c r="L20" s="171"/>
      <c r="M20" s="171"/>
    </row>
    <row r="21" spans="1:13" ht="12.75">
      <c r="A21" s="171"/>
      <c r="B21" s="258"/>
      <c r="C21" s="258"/>
      <c r="D21" s="258"/>
      <c r="E21" s="171"/>
      <c r="F21" s="171"/>
      <c r="G21" s="171"/>
      <c r="H21" s="171"/>
      <c r="I21" s="174"/>
      <c r="J21" s="181"/>
      <c r="K21" s="180"/>
      <c r="L21" s="171"/>
      <c r="M21" s="171"/>
    </row>
    <row r="22" spans="1:13" ht="24.75">
      <c r="A22" s="171"/>
      <c r="B22" s="171"/>
      <c r="C22" s="171"/>
      <c r="D22" s="173"/>
      <c r="E22" s="173"/>
      <c r="F22" s="173"/>
      <c r="G22" s="173"/>
      <c r="H22" s="173"/>
      <c r="I22" s="173"/>
      <c r="J22" s="173"/>
      <c r="K22" s="173"/>
      <c r="L22" s="173"/>
      <c r="M22" s="173"/>
    </row>
    <row r="23" spans="1:13" ht="12.75">
      <c r="A23" s="171"/>
      <c r="B23" s="171"/>
      <c r="C23" s="171"/>
      <c r="D23" s="171"/>
      <c r="E23" s="253"/>
      <c r="F23" s="253"/>
      <c r="G23" s="253"/>
      <c r="H23" s="182"/>
      <c r="I23" s="174"/>
      <c r="J23" s="174"/>
      <c r="K23" s="174"/>
      <c r="L23" s="171"/>
      <c r="M23" s="171"/>
    </row>
    <row r="24" spans="1:13" ht="12.75">
      <c r="A24" s="171"/>
      <c r="B24" s="171"/>
      <c r="C24" s="171"/>
      <c r="D24" s="171"/>
      <c r="E24" s="171"/>
      <c r="F24" s="183"/>
      <c r="G24" s="171"/>
      <c r="H24" s="184"/>
      <c r="I24" s="174"/>
      <c r="J24" s="174"/>
      <c r="K24" s="174"/>
      <c r="L24" s="171"/>
      <c r="M24" s="171"/>
    </row>
    <row r="25" spans="1:13" ht="12.75">
      <c r="A25" s="171"/>
      <c r="B25" s="171"/>
      <c r="C25" s="171"/>
      <c r="D25" s="171"/>
      <c r="E25" s="254"/>
      <c r="F25" s="254"/>
      <c r="G25" s="254"/>
      <c r="H25" s="171"/>
      <c r="I25" s="174"/>
      <c r="J25" s="174"/>
      <c r="K25" s="174"/>
      <c r="L25" s="171"/>
      <c r="M25" s="171"/>
    </row>
    <row r="26" spans="1:13" ht="12.75">
      <c r="A26" s="171"/>
      <c r="B26" s="171"/>
      <c r="C26" s="171"/>
      <c r="D26" s="171"/>
      <c r="E26" s="171"/>
      <c r="F26" s="171"/>
      <c r="G26" s="171"/>
      <c r="H26" s="171"/>
      <c r="I26" s="174"/>
      <c r="J26" s="174"/>
      <c r="K26" s="174"/>
      <c r="L26" s="171"/>
      <c r="M26" s="171"/>
    </row>
    <row r="27" spans="2:13" ht="12.75">
      <c r="B27" s="171"/>
      <c r="C27" s="171"/>
      <c r="D27" s="171"/>
      <c r="E27" s="171"/>
      <c r="F27" s="171"/>
      <c r="G27" s="171"/>
      <c r="H27" s="171"/>
      <c r="I27" s="174"/>
      <c r="J27" s="174"/>
      <c r="K27" s="174"/>
      <c r="L27" s="171"/>
      <c r="M27" s="171"/>
    </row>
  </sheetData>
  <sheetProtection/>
  <mergeCells count="6">
    <mergeCell ref="E23:G23"/>
    <mergeCell ref="E25:G25"/>
    <mergeCell ref="B2:K2"/>
    <mergeCell ref="B3:K3"/>
    <mergeCell ref="B5:K5"/>
    <mergeCell ref="B21:D21"/>
  </mergeCells>
  <hyperlinks>
    <hyperlink ref="I7" location="'- A -'!A1" display="Grupo A"/>
    <hyperlink ref="I11" location="Semifinal!A1" display="SemiFinal"/>
    <hyperlink ref="I9" location="'- B -'!A1" display="Grupo B"/>
    <hyperlink ref="I15" location="'3er puesto y FINAL'!A1" display="FINAL"/>
    <hyperlink ref="I13" location="Semifinal!A1" display="SemiFin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21" t="s">
        <v>26</v>
      </c>
      <c r="B2" s="321"/>
      <c r="C2" s="321"/>
      <c r="D2" s="321"/>
      <c r="E2" s="32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35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21" t="s">
        <v>26</v>
      </c>
      <c r="B2" s="321"/>
      <c r="C2" s="321"/>
      <c r="D2" s="321"/>
      <c r="E2" s="32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35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21" t="s">
        <v>26</v>
      </c>
      <c r="B2" s="321"/>
      <c r="C2" s="321"/>
      <c r="D2" s="321"/>
      <c r="E2" s="32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35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21" t="s">
        <v>26</v>
      </c>
      <c r="B2" s="321"/>
      <c r="C2" s="321"/>
      <c r="D2" s="321"/>
      <c r="E2" s="32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35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21" t="s">
        <v>26</v>
      </c>
      <c r="B2" s="321"/>
      <c r="C2" s="321"/>
      <c r="D2" s="321"/>
      <c r="E2" s="32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35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 aca="true" t="shared" si="28" ref="G16:M16">G10</f>
        <v>#REF!</v>
      </c>
      <c r="H16" t="e">
        <f t="shared" si="28"/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21" t="s">
        <v>26</v>
      </c>
      <c r="B2" s="321"/>
      <c r="C2" s="321"/>
      <c r="D2" s="321"/>
      <c r="E2" s="32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35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24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25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showGridLines="0" showRowColHeaders="0" showOutlineSymbols="0" zoomScalePageLayoutView="0" workbookViewId="0" topLeftCell="A1">
      <selection activeCell="V30" sqref="V29:V30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27" s="5" customFormat="1" ht="34.5" customHeight="1">
      <c r="A1" s="263" t="s">
        <v>62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16"/>
      <c r="U1" s="123"/>
      <c r="V1" s="123"/>
      <c r="W1" s="123"/>
      <c r="X1" s="123"/>
      <c r="Y1" s="123"/>
      <c r="Z1" s="123"/>
      <c r="AA1" s="123"/>
    </row>
    <row r="2" spans="1:27" s="5" customFormat="1" ht="34.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18"/>
      <c r="U2" s="123"/>
      <c r="V2" s="123"/>
      <c r="W2" s="123"/>
      <c r="X2" s="123"/>
      <c r="Y2" s="123"/>
      <c r="Z2" s="123"/>
      <c r="AA2" s="123"/>
    </row>
    <row r="3" spans="1:27" ht="21" customHeight="1">
      <c r="A3" s="123"/>
      <c r="B3" s="123"/>
      <c r="C3" s="123"/>
      <c r="D3" s="123"/>
      <c r="E3" s="123"/>
      <c r="F3" s="123"/>
      <c r="G3" s="189"/>
      <c r="H3" s="123"/>
      <c r="I3" s="123"/>
      <c r="J3" s="123"/>
      <c r="K3" s="123"/>
      <c r="L3" s="190"/>
      <c r="M3" s="191"/>
      <c r="N3" s="123"/>
      <c r="O3" s="123"/>
      <c r="P3" s="123"/>
      <c r="Q3" s="123"/>
      <c r="R3" s="189"/>
      <c r="S3" s="123"/>
      <c r="T3" s="123"/>
      <c r="U3" s="123"/>
      <c r="V3" s="123"/>
      <c r="W3" s="123"/>
      <c r="X3" s="123"/>
      <c r="Y3" s="123"/>
      <c r="Z3" s="123"/>
      <c r="AA3" s="123"/>
    </row>
    <row r="4" spans="1:27" ht="12.75" customHeight="1">
      <c r="A4" s="123"/>
      <c r="B4" s="265" t="s">
        <v>1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123"/>
      <c r="O4" s="123"/>
      <c r="P4" s="267" t="s">
        <v>68</v>
      </c>
      <c r="Q4" s="268"/>
      <c r="R4" s="268"/>
      <c r="S4" s="268"/>
      <c r="T4" s="123"/>
      <c r="U4" s="123"/>
      <c r="V4" s="123"/>
      <c r="W4" s="123"/>
      <c r="X4" s="123"/>
      <c r="Y4" s="123"/>
      <c r="Z4" s="123"/>
      <c r="AA4" s="123"/>
    </row>
    <row r="5" spans="1:27" ht="12.75" customHeight="1">
      <c r="A5" s="123"/>
      <c r="B5" s="194" t="s">
        <v>61</v>
      </c>
      <c r="C5" s="193"/>
      <c r="D5" s="193"/>
      <c r="E5" s="193"/>
      <c r="F5" s="194" t="s">
        <v>61</v>
      </c>
      <c r="G5" s="194" t="s">
        <v>41</v>
      </c>
      <c r="H5" s="269" t="s">
        <v>16</v>
      </c>
      <c r="I5" s="269"/>
      <c r="J5" s="266" t="s">
        <v>33</v>
      </c>
      <c r="K5" s="266"/>
      <c r="L5" s="266" t="s">
        <v>38</v>
      </c>
      <c r="M5" s="266"/>
      <c r="N5" s="123"/>
      <c r="O5" s="123"/>
      <c r="P5" s="268"/>
      <c r="Q5" s="268"/>
      <c r="R5" s="268"/>
      <c r="S5" s="268"/>
      <c r="T5" s="123"/>
      <c r="U5" s="123"/>
      <c r="V5" s="123"/>
      <c r="W5" s="123"/>
      <c r="X5" s="123"/>
      <c r="Y5" s="123"/>
      <c r="Z5" s="123"/>
      <c r="AA5" s="123"/>
    </row>
    <row r="6" spans="1:27" ht="14.25" customHeight="1">
      <c r="A6" s="192">
        <f aca="true" t="shared" si="0" ref="A6:A11">IF(OR(L6="finalizado",L6="en juego",L6="hoy!"),"Ø","")</f>
      </c>
      <c r="B6" s="49" t="s">
        <v>42</v>
      </c>
      <c r="C6" s="19">
        <v>3</v>
      </c>
      <c r="D6" s="20" t="s">
        <v>2</v>
      </c>
      <c r="E6" s="19">
        <v>0</v>
      </c>
      <c r="F6" s="52" t="s">
        <v>71</v>
      </c>
      <c r="G6" s="96" t="s">
        <v>69</v>
      </c>
      <c r="H6" s="259">
        <v>41021</v>
      </c>
      <c r="I6" s="259"/>
      <c r="J6" s="260">
        <v>0.4166666666666667</v>
      </c>
      <c r="K6" s="260"/>
      <c r="L6" s="261">
        <v>9</v>
      </c>
      <c r="M6" s="261"/>
      <c r="N6" s="123"/>
      <c r="O6" s="193"/>
      <c r="P6" s="123"/>
      <c r="Q6" s="123"/>
      <c r="R6" s="189"/>
      <c r="S6" s="193"/>
      <c r="T6" s="123"/>
      <c r="U6" s="123"/>
      <c r="V6" s="123"/>
      <c r="W6" s="123"/>
      <c r="X6" s="123"/>
      <c r="Y6" s="123"/>
      <c r="Z6" s="123"/>
      <c r="AA6" s="123"/>
    </row>
    <row r="7" spans="1:27" ht="14.25" customHeight="1">
      <c r="A7" s="192">
        <f t="shared" si="0"/>
      </c>
      <c r="B7" s="49" t="s">
        <v>48</v>
      </c>
      <c r="C7" s="19">
        <v>3</v>
      </c>
      <c r="D7" s="20" t="s">
        <v>2</v>
      </c>
      <c r="E7" s="19">
        <v>0</v>
      </c>
      <c r="F7" s="52" t="s">
        <v>75</v>
      </c>
      <c r="G7" s="96" t="s">
        <v>69</v>
      </c>
      <c r="H7" s="259">
        <v>41021</v>
      </c>
      <c r="I7" s="259"/>
      <c r="J7" s="260">
        <v>0.4166666666666667</v>
      </c>
      <c r="K7" s="260"/>
      <c r="L7" s="261">
        <v>10</v>
      </c>
      <c r="M7" s="261"/>
      <c r="N7" s="195"/>
      <c r="O7" s="196"/>
      <c r="P7" s="22"/>
      <c r="Q7" s="262" t="s">
        <v>70</v>
      </c>
      <c r="R7" s="262"/>
      <c r="S7" s="22"/>
      <c r="T7" s="123"/>
      <c r="U7" s="186"/>
      <c r="V7" s="123"/>
      <c r="W7" s="123"/>
      <c r="X7" s="123"/>
      <c r="Y7" s="123"/>
      <c r="Z7" s="123"/>
      <c r="AA7" s="123"/>
    </row>
    <row r="8" spans="1:27" ht="14.25" customHeight="1">
      <c r="A8" s="192">
        <f t="shared" si="0"/>
      </c>
      <c r="B8" s="49" t="str">
        <f>IF(Q7&lt;&gt;"",Q7,"")</f>
        <v>Elena López</v>
      </c>
      <c r="C8" s="19">
        <v>3</v>
      </c>
      <c r="D8" s="20" t="s">
        <v>2</v>
      </c>
      <c r="E8" s="19">
        <v>1</v>
      </c>
      <c r="F8" s="52" t="s">
        <v>49</v>
      </c>
      <c r="G8" s="96" t="s">
        <v>69</v>
      </c>
      <c r="H8" s="259">
        <v>41021</v>
      </c>
      <c r="I8" s="259"/>
      <c r="J8" s="260">
        <v>0.4305555555555556</v>
      </c>
      <c r="K8" s="260"/>
      <c r="L8" s="261">
        <v>9</v>
      </c>
      <c r="M8" s="261"/>
      <c r="N8" s="197"/>
      <c r="O8" s="198"/>
      <c r="P8" s="23"/>
      <c r="Q8" s="50"/>
      <c r="R8" s="51"/>
      <c r="S8" s="26"/>
      <c r="T8" s="123"/>
      <c r="U8" s="187"/>
      <c r="V8" s="123"/>
      <c r="W8" s="123"/>
      <c r="X8" s="123"/>
      <c r="Y8" s="123"/>
      <c r="Z8" s="123"/>
      <c r="AA8" s="123"/>
    </row>
    <row r="9" spans="1:27" ht="14.25" customHeight="1">
      <c r="A9" s="192">
        <f t="shared" si="0"/>
      </c>
      <c r="B9" s="49" t="s">
        <v>48</v>
      </c>
      <c r="C9" s="19">
        <v>3</v>
      </c>
      <c r="D9" s="20" t="s">
        <v>2</v>
      </c>
      <c r="E9" s="19">
        <v>0</v>
      </c>
      <c r="F9" s="52" t="s">
        <v>71</v>
      </c>
      <c r="G9" s="96" t="s">
        <v>69</v>
      </c>
      <c r="H9" s="259">
        <v>41021</v>
      </c>
      <c r="I9" s="259"/>
      <c r="J9" s="260">
        <v>0.4305555555555556</v>
      </c>
      <c r="K9" s="260"/>
      <c r="L9" s="261">
        <v>10</v>
      </c>
      <c r="M9" s="261"/>
      <c r="N9" s="123"/>
      <c r="O9" s="193"/>
      <c r="P9" s="22"/>
      <c r="Q9" s="262" t="s">
        <v>48</v>
      </c>
      <c r="R9" s="262"/>
      <c r="S9" s="22"/>
      <c r="T9" s="123"/>
      <c r="U9" s="186"/>
      <c r="V9" s="123"/>
      <c r="W9" s="123"/>
      <c r="X9" s="123"/>
      <c r="Y9" s="123"/>
      <c r="Z9" s="123"/>
      <c r="AA9" s="123"/>
    </row>
    <row r="10" spans="1:27" ht="14.25" customHeight="1">
      <c r="A10" s="192">
        <f t="shared" si="0"/>
      </c>
      <c r="B10" s="49" t="s">
        <v>42</v>
      </c>
      <c r="C10" s="19">
        <v>2</v>
      </c>
      <c r="D10" s="20" t="s">
        <v>2</v>
      </c>
      <c r="E10" s="19">
        <v>3</v>
      </c>
      <c r="F10" s="52" t="s">
        <v>49</v>
      </c>
      <c r="G10" s="96" t="s">
        <v>69</v>
      </c>
      <c r="H10" s="259">
        <v>41021</v>
      </c>
      <c r="I10" s="259"/>
      <c r="J10" s="260">
        <v>0.4444444444444444</v>
      </c>
      <c r="K10" s="260"/>
      <c r="L10" s="261">
        <v>9</v>
      </c>
      <c r="M10" s="261"/>
      <c r="N10" s="123"/>
      <c r="O10" s="193"/>
      <c r="P10" s="23"/>
      <c r="Q10" s="24"/>
      <c r="R10" s="25"/>
      <c r="S10" s="26"/>
      <c r="T10" s="123"/>
      <c r="U10" s="187"/>
      <c r="V10" s="123"/>
      <c r="W10" s="123"/>
      <c r="X10" s="123"/>
      <c r="Y10" s="123"/>
      <c r="Z10" s="123"/>
      <c r="AA10" s="123"/>
    </row>
    <row r="11" spans="1:27" ht="14.25" customHeight="1">
      <c r="A11" s="192">
        <f t="shared" si="0"/>
      </c>
      <c r="B11" s="49" t="s">
        <v>70</v>
      </c>
      <c r="C11" s="19">
        <v>3</v>
      </c>
      <c r="D11" s="20" t="s">
        <v>2</v>
      </c>
      <c r="E11" s="19">
        <v>0</v>
      </c>
      <c r="F11" s="52" t="s">
        <v>75</v>
      </c>
      <c r="G11" s="96" t="s">
        <v>69</v>
      </c>
      <c r="H11" s="259">
        <v>41021</v>
      </c>
      <c r="I11" s="259"/>
      <c r="J11" s="260">
        <v>0.4444444444444444</v>
      </c>
      <c r="K11" s="260"/>
      <c r="L11" s="261">
        <v>10</v>
      </c>
      <c r="M11" s="261"/>
      <c r="N11" s="123"/>
      <c r="O11" s="193"/>
      <c r="P11" s="22"/>
      <c r="Q11" s="262" t="s">
        <v>42</v>
      </c>
      <c r="R11" s="262"/>
      <c r="S11" s="22"/>
      <c r="T11" s="123"/>
      <c r="U11" s="188"/>
      <c r="V11" s="123"/>
      <c r="W11" s="123"/>
      <c r="X11" s="123"/>
      <c r="Y11" s="123"/>
      <c r="Z11" s="123"/>
      <c r="AA11" s="123"/>
    </row>
    <row r="12" spans="1:27" ht="14.25" customHeight="1">
      <c r="A12" s="192"/>
      <c r="B12" s="49" t="s">
        <v>48</v>
      </c>
      <c r="C12" s="19">
        <v>3</v>
      </c>
      <c r="D12" s="20" t="s">
        <v>2</v>
      </c>
      <c r="E12" s="19">
        <v>2</v>
      </c>
      <c r="F12" s="52" t="s">
        <v>49</v>
      </c>
      <c r="G12" s="96" t="s">
        <v>69</v>
      </c>
      <c r="H12" s="259">
        <v>41021</v>
      </c>
      <c r="I12" s="259"/>
      <c r="J12" s="260">
        <v>0.4583333333333333</v>
      </c>
      <c r="K12" s="260"/>
      <c r="L12" s="261">
        <v>9</v>
      </c>
      <c r="M12" s="261"/>
      <c r="N12" s="123"/>
      <c r="O12" s="193"/>
      <c r="P12" s="23"/>
      <c r="Q12" s="24"/>
      <c r="R12" s="25"/>
      <c r="S12" s="26"/>
      <c r="T12" s="123"/>
      <c r="U12" s="188"/>
      <c r="V12" s="123"/>
      <c r="W12" s="123"/>
      <c r="X12" s="123"/>
      <c r="Y12" s="123"/>
      <c r="Z12" s="123"/>
      <c r="AA12" s="123"/>
    </row>
    <row r="13" spans="1:27" ht="14.25" customHeight="1">
      <c r="A13" s="192"/>
      <c r="B13" s="49" t="s">
        <v>71</v>
      </c>
      <c r="C13" s="19">
        <v>0</v>
      </c>
      <c r="D13" s="20" t="s">
        <v>2</v>
      </c>
      <c r="E13" s="19">
        <v>3</v>
      </c>
      <c r="F13" s="52" t="s">
        <v>75</v>
      </c>
      <c r="G13" s="96" t="s">
        <v>69</v>
      </c>
      <c r="H13" s="259">
        <v>41021</v>
      </c>
      <c r="I13" s="259"/>
      <c r="J13" s="260">
        <v>0.4583333333333333</v>
      </c>
      <c r="K13" s="260"/>
      <c r="L13" s="261">
        <v>10</v>
      </c>
      <c r="M13" s="261"/>
      <c r="N13" s="123"/>
      <c r="O13" s="193"/>
      <c r="P13" s="22"/>
      <c r="Q13" s="262" t="s">
        <v>49</v>
      </c>
      <c r="R13" s="262"/>
      <c r="S13" s="22"/>
      <c r="T13" s="123"/>
      <c r="U13" s="188"/>
      <c r="V13" s="123"/>
      <c r="W13" s="123"/>
      <c r="X13" s="123"/>
      <c r="Y13" s="123"/>
      <c r="Z13" s="123"/>
      <c r="AA13" s="123"/>
    </row>
    <row r="14" spans="1:27" ht="13.5" customHeight="1">
      <c r="A14" s="192"/>
      <c r="B14" s="49" t="s">
        <v>70</v>
      </c>
      <c r="C14" s="19">
        <v>3</v>
      </c>
      <c r="D14" s="20" t="s">
        <v>2</v>
      </c>
      <c r="E14" s="19">
        <v>1</v>
      </c>
      <c r="F14" s="52" t="s">
        <v>42</v>
      </c>
      <c r="G14" s="96" t="s">
        <v>69</v>
      </c>
      <c r="H14" s="259">
        <v>41021</v>
      </c>
      <c r="I14" s="259"/>
      <c r="J14" s="260">
        <v>0.47222222222222227</v>
      </c>
      <c r="K14" s="260"/>
      <c r="L14" s="261">
        <v>9</v>
      </c>
      <c r="M14" s="261"/>
      <c r="N14" s="123"/>
      <c r="O14" s="193"/>
      <c r="P14" s="23"/>
      <c r="Q14" s="24"/>
      <c r="R14" s="25"/>
      <c r="S14" s="26"/>
      <c r="T14" s="123"/>
      <c r="U14" s="188"/>
      <c r="V14" s="123"/>
      <c r="W14" s="123"/>
      <c r="X14" s="123"/>
      <c r="Y14" s="123"/>
      <c r="Z14" s="123"/>
      <c r="AA14" s="123"/>
    </row>
    <row r="15" spans="1:27" ht="12.75">
      <c r="A15" s="192"/>
      <c r="B15" s="49" t="s">
        <v>49</v>
      </c>
      <c r="C15" s="19">
        <v>3</v>
      </c>
      <c r="D15" s="20" t="s">
        <v>2</v>
      </c>
      <c r="E15" s="19">
        <v>0</v>
      </c>
      <c r="F15" s="52" t="s">
        <v>75</v>
      </c>
      <c r="G15" s="96" t="s">
        <v>69</v>
      </c>
      <c r="H15" s="259">
        <v>41021</v>
      </c>
      <c r="I15" s="259"/>
      <c r="J15" s="260">
        <v>0.47222222222222227</v>
      </c>
      <c r="K15" s="260"/>
      <c r="L15" s="261">
        <v>10</v>
      </c>
      <c r="M15" s="261"/>
      <c r="N15" s="123"/>
      <c r="O15" s="193"/>
      <c r="P15" s="22"/>
      <c r="Q15" s="262" t="s">
        <v>71</v>
      </c>
      <c r="R15" s="262"/>
      <c r="S15" s="22"/>
      <c r="T15" s="123"/>
      <c r="U15" s="188"/>
      <c r="V15" s="123"/>
      <c r="W15" s="123"/>
      <c r="X15" s="123"/>
      <c r="Y15" s="123"/>
      <c r="Z15" s="123"/>
      <c r="AA15" s="123"/>
    </row>
    <row r="16" spans="1:27" ht="12.75">
      <c r="A16" s="192"/>
      <c r="B16" s="49" t="s">
        <v>48</v>
      </c>
      <c r="C16" s="19">
        <v>3</v>
      </c>
      <c r="D16" s="20" t="s">
        <v>2</v>
      </c>
      <c r="E16" s="19">
        <v>2</v>
      </c>
      <c r="F16" s="52" t="s">
        <v>42</v>
      </c>
      <c r="G16" s="96" t="s">
        <v>69</v>
      </c>
      <c r="H16" s="259">
        <v>41021</v>
      </c>
      <c r="I16" s="259"/>
      <c r="J16" s="260">
        <v>0.4861111111111111</v>
      </c>
      <c r="K16" s="260"/>
      <c r="L16" s="261">
        <v>9</v>
      </c>
      <c r="M16" s="261"/>
      <c r="N16" s="123"/>
      <c r="O16" s="193"/>
      <c r="P16" s="23"/>
      <c r="Q16" s="24"/>
      <c r="R16" s="25"/>
      <c r="S16" s="26"/>
      <c r="T16" s="123"/>
      <c r="U16" s="188"/>
      <c r="V16" s="123"/>
      <c r="W16" s="123"/>
      <c r="X16" s="123"/>
      <c r="Y16" s="123"/>
      <c r="Z16" s="123"/>
      <c r="AA16" s="123"/>
    </row>
    <row r="17" spans="1:27" ht="12.75">
      <c r="A17" s="192"/>
      <c r="B17" s="49" t="s">
        <v>70</v>
      </c>
      <c r="C17" s="19">
        <v>3</v>
      </c>
      <c r="D17" s="20" t="s">
        <v>2</v>
      </c>
      <c r="E17" s="19">
        <v>0</v>
      </c>
      <c r="F17" s="52" t="s">
        <v>71</v>
      </c>
      <c r="G17" s="96" t="s">
        <v>69</v>
      </c>
      <c r="H17" s="259">
        <v>41021</v>
      </c>
      <c r="I17" s="259"/>
      <c r="J17" s="260">
        <v>0.4861111111111111</v>
      </c>
      <c r="K17" s="260"/>
      <c r="L17" s="261">
        <v>10</v>
      </c>
      <c r="M17" s="261"/>
      <c r="N17" s="123"/>
      <c r="O17" s="193"/>
      <c r="P17" s="22"/>
      <c r="Q17" s="262" t="s">
        <v>72</v>
      </c>
      <c r="R17" s="262"/>
      <c r="S17" s="22"/>
      <c r="T17" s="123"/>
      <c r="U17" s="188"/>
      <c r="V17" s="123"/>
      <c r="W17" s="123"/>
      <c r="X17" s="123"/>
      <c r="Y17" s="123"/>
      <c r="Z17" s="123"/>
      <c r="AA17" s="123"/>
    </row>
    <row r="18" spans="1:27" ht="12.75">
      <c r="A18" s="192"/>
      <c r="B18" s="49" t="s">
        <v>42</v>
      </c>
      <c r="C18" s="19">
        <v>3</v>
      </c>
      <c r="D18" s="20" t="s">
        <v>2</v>
      </c>
      <c r="E18" s="19">
        <v>0</v>
      </c>
      <c r="F18" s="52" t="s">
        <v>75</v>
      </c>
      <c r="G18" s="96" t="s">
        <v>69</v>
      </c>
      <c r="H18" s="259">
        <v>41021</v>
      </c>
      <c r="I18" s="259"/>
      <c r="J18" s="260">
        <v>0.5</v>
      </c>
      <c r="K18" s="260"/>
      <c r="L18" s="261">
        <v>9</v>
      </c>
      <c r="M18" s="261"/>
      <c r="N18" s="123"/>
      <c r="O18" s="193"/>
      <c r="P18" s="199"/>
      <c r="Q18" s="200"/>
      <c r="R18" s="201"/>
      <c r="S18" s="199"/>
      <c r="T18" s="123"/>
      <c r="U18" s="188"/>
      <c r="V18" s="123"/>
      <c r="W18" s="123"/>
      <c r="X18" s="123"/>
      <c r="Y18" s="123"/>
      <c r="Z18" s="123"/>
      <c r="AA18" s="123"/>
    </row>
    <row r="19" spans="1:27" ht="12.75">
      <c r="A19" s="192"/>
      <c r="B19" s="49" t="s">
        <v>49</v>
      </c>
      <c r="C19" s="19">
        <v>3</v>
      </c>
      <c r="D19" s="20" t="s">
        <v>2</v>
      </c>
      <c r="E19" s="19">
        <v>0</v>
      </c>
      <c r="F19" s="52" t="s">
        <v>71</v>
      </c>
      <c r="G19" s="96" t="s">
        <v>69</v>
      </c>
      <c r="H19" s="259">
        <v>41021</v>
      </c>
      <c r="I19" s="259"/>
      <c r="J19" s="260">
        <v>0.5</v>
      </c>
      <c r="K19" s="260"/>
      <c r="L19" s="261">
        <v>10</v>
      </c>
      <c r="M19" s="261"/>
      <c r="N19" s="123"/>
      <c r="O19" s="193"/>
      <c r="P19" s="202"/>
      <c r="Q19" s="203"/>
      <c r="R19" s="204"/>
      <c r="S19" s="202"/>
      <c r="T19" s="123"/>
      <c r="U19" s="188"/>
      <c r="V19" s="123"/>
      <c r="W19" s="123"/>
      <c r="X19" s="123"/>
      <c r="Y19" s="123"/>
      <c r="Z19" s="123"/>
      <c r="AA19" s="123"/>
    </row>
    <row r="20" spans="1:27" ht="12.75">
      <c r="A20" s="192"/>
      <c r="B20" s="49" t="s">
        <v>70</v>
      </c>
      <c r="C20" s="19">
        <v>3</v>
      </c>
      <c r="D20" s="20" t="s">
        <v>2</v>
      </c>
      <c r="E20" s="19">
        <v>1</v>
      </c>
      <c r="F20" s="52" t="s">
        <v>48</v>
      </c>
      <c r="G20" s="96" t="s">
        <v>69</v>
      </c>
      <c r="H20" s="259">
        <v>41021</v>
      </c>
      <c r="I20" s="259"/>
      <c r="J20" s="260">
        <v>0.513888888888889</v>
      </c>
      <c r="K20" s="260"/>
      <c r="L20" s="261">
        <v>9</v>
      </c>
      <c r="M20" s="261"/>
      <c r="N20" s="123"/>
      <c r="O20" s="193"/>
      <c r="P20" s="123"/>
      <c r="Q20" s="205"/>
      <c r="R20" s="206"/>
      <c r="S20" s="193"/>
      <c r="T20" s="123"/>
      <c r="U20" s="188"/>
      <c r="V20" s="123"/>
      <c r="W20" s="123"/>
      <c r="X20" s="123"/>
      <c r="Y20" s="123"/>
      <c r="Z20" s="123"/>
      <c r="AA20" s="123"/>
    </row>
    <row r="21" spans="1:27" ht="12.75">
      <c r="A21" s="193"/>
      <c r="B21" s="207"/>
      <c r="C21" s="208"/>
      <c r="D21" s="209"/>
      <c r="E21" s="208"/>
      <c r="F21" s="193"/>
      <c r="G21" s="210"/>
      <c r="H21" s="209"/>
      <c r="I21" s="211"/>
      <c r="J21" s="190"/>
      <c r="K21" s="212"/>
      <c r="L21" s="213"/>
      <c r="M21" s="213"/>
      <c r="N21" s="123"/>
      <c r="O21" s="193"/>
      <c r="P21" s="123"/>
      <c r="Q21" s="123"/>
      <c r="R21" s="189"/>
      <c r="S21" s="123"/>
      <c r="T21" s="123"/>
      <c r="U21" s="187"/>
      <c r="V21" s="123"/>
      <c r="W21" s="123"/>
      <c r="X21" s="123"/>
      <c r="Y21" s="123"/>
      <c r="Z21" s="123"/>
      <c r="AA21" s="123"/>
    </row>
    <row r="22" spans="1:27" ht="11.25" customHeight="1">
      <c r="A22" s="123"/>
      <c r="B22" s="207"/>
      <c r="C22" s="208"/>
      <c r="D22" s="209"/>
      <c r="E22" s="208"/>
      <c r="F22" s="193"/>
      <c r="G22" s="210"/>
      <c r="H22" s="209"/>
      <c r="I22" s="209"/>
      <c r="J22" s="190"/>
      <c r="K22" s="214"/>
      <c r="L22" s="213"/>
      <c r="M22" s="213"/>
      <c r="N22" s="123"/>
      <c r="O22" s="193"/>
      <c r="P22" s="123"/>
      <c r="Q22" s="123"/>
      <c r="R22" s="189"/>
      <c r="S22" s="123"/>
      <c r="T22" s="123"/>
      <c r="U22" s="188"/>
      <c r="V22" s="123"/>
      <c r="W22" s="123"/>
      <c r="X22" s="123"/>
      <c r="Y22" s="123"/>
      <c r="Z22" s="123"/>
      <c r="AA22" s="123"/>
    </row>
    <row r="23" spans="1:27" ht="9" customHeight="1">
      <c r="A23" s="123"/>
      <c r="B23" s="207"/>
      <c r="C23" s="208"/>
      <c r="D23" s="209"/>
      <c r="E23" s="208"/>
      <c r="F23" s="193"/>
      <c r="G23" s="210"/>
      <c r="H23" s="209"/>
      <c r="I23" s="209"/>
      <c r="J23" s="215"/>
      <c r="K23" s="190"/>
      <c r="L23" s="213"/>
      <c r="M23" s="213"/>
      <c r="N23" s="123"/>
      <c r="O23" s="216"/>
      <c r="P23" s="217"/>
      <c r="Q23" s="142"/>
      <c r="R23" s="218"/>
      <c r="S23" s="142"/>
      <c r="T23" s="123"/>
      <c r="U23" s="123"/>
      <c r="V23" s="123"/>
      <c r="W23" s="123"/>
      <c r="X23" s="123"/>
      <c r="Y23" s="123"/>
      <c r="Z23" s="123"/>
      <c r="AA23" s="123"/>
    </row>
    <row r="24" spans="1:27" ht="12.75">
      <c r="A24" s="123"/>
      <c r="B24" s="123"/>
      <c r="C24" s="123"/>
      <c r="D24" s="123"/>
      <c r="E24" s="123"/>
      <c r="F24" s="123"/>
      <c r="G24" s="265" t="s">
        <v>60</v>
      </c>
      <c r="H24" s="265"/>
      <c r="I24" s="265"/>
      <c r="J24" s="265"/>
      <c r="K24" s="265"/>
      <c r="L24" s="265"/>
      <c r="M24" s="265"/>
      <c r="N24" s="265"/>
      <c r="O24" s="265"/>
      <c r="P24" s="217"/>
      <c r="Q24" s="142"/>
      <c r="R24" s="218"/>
      <c r="S24" s="142"/>
      <c r="T24" s="123"/>
      <c r="U24" s="123"/>
      <c r="V24" s="123"/>
      <c r="W24" s="123"/>
      <c r="X24" s="123"/>
      <c r="Y24" s="123"/>
      <c r="Z24" s="123"/>
      <c r="AA24" s="123"/>
    </row>
    <row r="25" spans="1:27" ht="12.75" hidden="1">
      <c r="A25" s="123"/>
      <c r="B25" s="123"/>
      <c r="C25" s="123"/>
      <c r="D25" s="123"/>
      <c r="E25" s="123"/>
      <c r="F25" s="123"/>
      <c r="G25" s="121"/>
      <c r="H25" s="122" t="s">
        <v>17</v>
      </c>
      <c r="I25" s="122" t="s">
        <v>18</v>
      </c>
      <c r="J25" s="122" t="s">
        <v>19</v>
      </c>
      <c r="K25" s="122" t="s">
        <v>20</v>
      </c>
      <c r="L25" s="122" t="s">
        <v>36</v>
      </c>
      <c r="M25" s="122" t="s">
        <v>37</v>
      </c>
      <c r="N25" s="122" t="s">
        <v>21</v>
      </c>
      <c r="O25" s="122" t="s">
        <v>22</v>
      </c>
      <c r="P25" s="233"/>
      <c r="Q25" s="142"/>
      <c r="R25" s="218"/>
      <c r="S25" s="142"/>
      <c r="T25" s="123"/>
      <c r="U25" s="123"/>
      <c r="V25" s="123"/>
      <c r="W25" s="123"/>
      <c r="X25" s="123"/>
      <c r="Y25" s="123"/>
      <c r="Z25" s="123"/>
      <c r="AA25" s="123"/>
    </row>
    <row r="26" spans="1:27" ht="12.75" hidden="1">
      <c r="A26" s="123"/>
      <c r="B26" s="123"/>
      <c r="C26" s="123"/>
      <c r="D26" s="123"/>
      <c r="E26" s="123"/>
      <c r="F26" s="219" t="s">
        <v>52</v>
      </c>
      <c r="G26" s="56" t="str">
        <f>calculoA!F52</f>
        <v>Leticia Gil</v>
      </c>
      <c r="H26" s="57">
        <f>calculoA!G52</f>
        <v>2</v>
      </c>
      <c r="I26" s="57">
        <f>calculoA!H52</f>
        <v>2</v>
      </c>
      <c r="J26" s="57">
        <f>calculoA!I52</f>
        <v>0</v>
      </c>
      <c r="K26" s="57">
        <f>calculoA!J52</f>
        <v>0</v>
      </c>
      <c r="L26" s="57">
        <f>calculoA!K52</f>
        <v>6</v>
      </c>
      <c r="M26" s="57">
        <f>calculoA!L52</f>
        <v>0</v>
      </c>
      <c r="N26" s="57">
        <f aca="true" t="shared" si="1" ref="N26:N32">L26-M26</f>
        <v>6</v>
      </c>
      <c r="O26" s="57">
        <v>6</v>
      </c>
      <c r="P26" s="233"/>
      <c r="Q26" s="233"/>
      <c r="R26" s="234"/>
      <c r="S26" s="233"/>
      <c r="T26" s="123"/>
      <c r="U26" s="123"/>
      <c r="V26" s="123"/>
      <c r="W26" s="123"/>
      <c r="X26" s="123"/>
      <c r="Y26" s="123"/>
      <c r="Z26" s="123"/>
      <c r="AA26" s="123"/>
    </row>
    <row r="27" spans="1:27" ht="12.75">
      <c r="A27" s="123"/>
      <c r="B27" s="123"/>
      <c r="C27" s="123"/>
      <c r="D27" s="123"/>
      <c r="E27" s="123"/>
      <c r="F27" s="220" t="s">
        <v>74</v>
      </c>
      <c r="G27" s="56" t="str">
        <f>calculoA!F53</f>
        <v>Elena López</v>
      </c>
      <c r="H27" s="57">
        <v>5</v>
      </c>
      <c r="I27" s="57">
        <v>5</v>
      </c>
      <c r="J27" s="57">
        <f>calculoA!I53</f>
        <v>0</v>
      </c>
      <c r="K27" s="57">
        <f>calculoA!J53</f>
        <v>0</v>
      </c>
      <c r="L27" s="57">
        <f>calculoA!K53</f>
        <v>6</v>
      </c>
      <c r="M27" s="57">
        <f>calculoA!L53</f>
        <v>1</v>
      </c>
      <c r="N27" s="57">
        <f t="shared" si="1"/>
        <v>5</v>
      </c>
      <c r="O27" s="57">
        <v>10</v>
      </c>
      <c r="P27" s="233"/>
      <c r="Q27" s="233"/>
      <c r="R27" s="234"/>
      <c r="S27" s="233"/>
      <c r="T27" s="123"/>
      <c r="U27" s="123"/>
      <c r="V27" s="123"/>
      <c r="W27" s="123"/>
      <c r="X27" s="123"/>
      <c r="Y27" s="123"/>
      <c r="Z27" s="123"/>
      <c r="AA27" s="123"/>
    </row>
    <row r="28" spans="1:27" ht="12.75">
      <c r="A28" s="123"/>
      <c r="B28" s="123"/>
      <c r="C28" s="123"/>
      <c r="D28" s="123"/>
      <c r="E28" s="123"/>
      <c r="F28" s="220" t="s">
        <v>74</v>
      </c>
      <c r="G28" s="56" t="s">
        <v>48</v>
      </c>
      <c r="H28" s="57">
        <v>5</v>
      </c>
      <c r="I28" s="57">
        <v>4</v>
      </c>
      <c r="J28" s="57">
        <f>calculoA!I54</f>
        <v>0</v>
      </c>
      <c r="K28" s="57">
        <f>calculoA!J54</f>
        <v>1</v>
      </c>
      <c r="L28" s="57">
        <f>calculoA!K54</f>
        <v>5</v>
      </c>
      <c r="M28" s="57">
        <f>calculoA!L54</f>
        <v>3</v>
      </c>
      <c r="N28" s="57">
        <f t="shared" si="1"/>
        <v>2</v>
      </c>
      <c r="O28" s="57">
        <v>9</v>
      </c>
      <c r="P28" s="233"/>
      <c r="Q28" s="233"/>
      <c r="R28" s="234"/>
      <c r="S28" s="233"/>
      <c r="T28" s="123"/>
      <c r="U28" s="123"/>
      <c r="V28" s="123"/>
      <c r="W28" s="123"/>
      <c r="X28" s="123"/>
      <c r="Y28" s="123"/>
      <c r="Z28" s="123"/>
      <c r="AA28" s="123"/>
    </row>
    <row r="29" spans="1:27" ht="12.75">
      <c r="A29" s="123"/>
      <c r="B29" s="123"/>
      <c r="C29" s="123"/>
      <c r="D29" s="123"/>
      <c r="E29" s="123"/>
      <c r="F29" s="220" t="s">
        <v>74</v>
      </c>
      <c r="G29" s="56" t="s">
        <v>49</v>
      </c>
      <c r="H29" s="57">
        <v>5</v>
      </c>
      <c r="I29" s="57">
        <v>3</v>
      </c>
      <c r="J29" s="57">
        <f>calculoA!I55</f>
        <v>0</v>
      </c>
      <c r="K29" s="57">
        <f>calculoA!J55</f>
        <v>0</v>
      </c>
      <c r="L29" s="57">
        <f>calculoA!K55</f>
        <v>0</v>
      </c>
      <c r="M29" s="57">
        <f>calculoA!L55</f>
        <v>0</v>
      </c>
      <c r="N29" s="57">
        <f t="shared" si="1"/>
        <v>0</v>
      </c>
      <c r="O29" s="57">
        <v>8</v>
      </c>
      <c r="P29" s="224"/>
      <c r="Q29" s="224"/>
      <c r="R29" s="225"/>
      <c r="S29" s="224"/>
      <c r="T29" s="123"/>
      <c r="U29" s="123"/>
      <c r="V29" s="123"/>
      <c r="W29" s="123"/>
      <c r="X29" s="123"/>
      <c r="Y29" s="123"/>
      <c r="Z29" s="123"/>
      <c r="AA29" s="123"/>
    </row>
    <row r="30" spans="1:27" ht="12.75">
      <c r="A30" s="123"/>
      <c r="B30" s="123"/>
      <c r="C30" s="123"/>
      <c r="D30" s="123"/>
      <c r="E30" s="123"/>
      <c r="F30" s="220" t="s">
        <v>74</v>
      </c>
      <c r="G30" s="56" t="s">
        <v>89</v>
      </c>
      <c r="H30" s="57">
        <v>5</v>
      </c>
      <c r="I30" s="57">
        <v>2</v>
      </c>
      <c r="J30" s="57">
        <f>calculoA!I56</f>
        <v>0</v>
      </c>
      <c r="K30" s="57">
        <f>calculoA!J56</f>
        <v>0</v>
      </c>
      <c r="L30" s="57">
        <f>calculoA!K56</f>
        <v>0</v>
      </c>
      <c r="M30" s="57">
        <f>calculoA!L56</f>
        <v>0</v>
      </c>
      <c r="N30" s="57">
        <f t="shared" si="1"/>
        <v>0</v>
      </c>
      <c r="O30" s="57">
        <v>7</v>
      </c>
      <c r="P30" s="224"/>
      <c r="Q30" s="224"/>
      <c r="R30" s="225"/>
      <c r="S30" s="224"/>
      <c r="T30" s="123"/>
      <c r="U30" s="123"/>
      <c r="V30" s="123"/>
      <c r="W30" s="123"/>
      <c r="X30" s="123"/>
      <c r="Y30" s="123"/>
      <c r="Z30" s="123"/>
      <c r="AA30" s="123"/>
    </row>
    <row r="31" spans="1:27" ht="12.75">
      <c r="A31" s="123"/>
      <c r="B31" s="123"/>
      <c r="C31" s="123"/>
      <c r="D31" s="123"/>
      <c r="E31" s="123"/>
      <c r="F31" s="221"/>
      <c r="G31" s="58" t="s">
        <v>76</v>
      </c>
      <c r="H31" s="57">
        <v>5</v>
      </c>
      <c r="I31" s="57">
        <f>calculoA!H54</f>
        <v>1</v>
      </c>
      <c r="J31" s="57">
        <f>calculoA!I54</f>
        <v>0</v>
      </c>
      <c r="K31" s="57">
        <f>calculoA!J54</f>
        <v>1</v>
      </c>
      <c r="L31" s="57">
        <f>calculoA!K54</f>
        <v>5</v>
      </c>
      <c r="M31" s="57">
        <f>calculoA!L54</f>
        <v>3</v>
      </c>
      <c r="N31" s="57">
        <f t="shared" si="1"/>
        <v>2</v>
      </c>
      <c r="O31" s="57">
        <v>6</v>
      </c>
      <c r="P31" s="224"/>
      <c r="Q31" s="224"/>
      <c r="R31" s="225"/>
      <c r="S31" s="224"/>
      <c r="T31" s="123"/>
      <c r="U31" s="123"/>
      <c r="V31" s="123"/>
      <c r="W31" s="123"/>
      <c r="X31" s="123"/>
      <c r="Y31" s="123"/>
      <c r="Z31" s="123"/>
      <c r="AA31" s="123"/>
    </row>
    <row r="32" spans="1:27" ht="12.75">
      <c r="A32" s="123"/>
      <c r="B32" s="123"/>
      <c r="C32" s="123"/>
      <c r="D32" s="123"/>
      <c r="E32" s="123"/>
      <c r="F32" s="221"/>
      <c r="G32" s="58" t="s">
        <v>77</v>
      </c>
      <c r="H32" s="57">
        <v>5</v>
      </c>
      <c r="I32" s="57">
        <f>calculoA!H55</f>
        <v>0</v>
      </c>
      <c r="J32" s="57">
        <f>calculoA!I55</f>
        <v>0</v>
      </c>
      <c r="K32" s="57">
        <f>calculoA!J55</f>
        <v>0</v>
      </c>
      <c r="L32" s="57">
        <f>calculoA!K55</f>
        <v>0</v>
      </c>
      <c r="M32" s="57">
        <f>calculoA!L55</f>
        <v>0</v>
      </c>
      <c r="N32" s="57">
        <f t="shared" si="1"/>
        <v>0</v>
      </c>
      <c r="O32" s="57">
        <v>5</v>
      </c>
      <c r="P32" s="224"/>
      <c r="Q32" s="224"/>
      <c r="R32" s="225"/>
      <c r="S32" s="224"/>
      <c r="T32" s="123"/>
      <c r="U32" s="123"/>
      <c r="V32" s="123"/>
      <c r="W32" s="123"/>
      <c r="X32" s="123"/>
      <c r="Y32" s="123"/>
      <c r="Z32" s="123"/>
      <c r="AA32" s="123"/>
    </row>
    <row r="33" spans="1:27" ht="12.75">
      <c r="A33" s="123"/>
      <c r="B33" s="123"/>
      <c r="C33" s="123"/>
      <c r="D33" s="123"/>
      <c r="E33" s="123"/>
      <c r="F33" s="221"/>
      <c r="G33" s="222"/>
      <c r="H33" s="223"/>
      <c r="I33" s="223"/>
      <c r="J33" s="223"/>
      <c r="K33" s="223"/>
      <c r="L33" s="223"/>
      <c r="M33" s="223"/>
      <c r="N33" s="223"/>
      <c r="O33" s="223"/>
      <c r="P33" s="224"/>
      <c r="Q33" s="224"/>
      <c r="R33" s="225"/>
      <c r="S33" s="224"/>
      <c r="T33" s="123"/>
      <c r="U33" s="123"/>
      <c r="V33" s="123"/>
      <c r="W33" s="123"/>
      <c r="X33" s="123"/>
      <c r="Y33" s="123"/>
      <c r="Z33" s="123"/>
      <c r="AA33" s="123"/>
    </row>
    <row r="34" spans="1:27" ht="12.75">
      <c r="A34" s="123"/>
      <c r="B34" s="123"/>
      <c r="C34" s="123"/>
      <c r="D34" s="123"/>
      <c r="E34" s="123"/>
      <c r="F34" s="221"/>
      <c r="G34" s="226"/>
      <c r="H34" s="227"/>
      <c r="I34" s="227"/>
      <c r="J34" s="227"/>
      <c r="K34" s="227"/>
      <c r="L34" s="227"/>
      <c r="M34" s="227"/>
      <c r="N34" s="227"/>
      <c r="O34" s="227"/>
      <c r="P34" s="224"/>
      <c r="Q34" s="123"/>
      <c r="R34" s="228"/>
      <c r="S34" s="224"/>
      <c r="T34" s="123"/>
      <c r="U34" s="123"/>
      <c r="V34" s="123"/>
      <c r="W34" s="123"/>
      <c r="X34" s="123"/>
      <c r="Y34" s="123"/>
      <c r="Z34" s="123"/>
      <c r="AA34" s="123"/>
    </row>
    <row r="35" spans="1:27" ht="13.5">
      <c r="A35" s="123"/>
      <c r="B35" s="123"/>
      <c r="C35" s="123"/>
      <c r="D35" s="123"/>
      <c r="E35" s="123"/>
      <c r="F35" s="123"/>
      <c r="G35" s="226"/>
      <c r="H35" s="227"/>
      <c r="I35" s="227"/>
      <c r="J35" s="227"/>
      <c r="K35" s="227"/>
      <c r="L35" s="227"/>
      <c r="M35" s="227"/>
      <c r="N35" s="227"/>
      <c r="O35" s="227"/>
      <c r="P35" s="229" t="s">
        <v>23</v>
      </c>
      <c r="Q35" s="230">
        <f ca="1">TODAY()</f>
        <v>42415</v>
      </c>
      <c r="R35" s="231">
        <f ca="1">NOW()</f>
        <v>42415.857764120374</v>
      </c>
      <c r="S35" s="232"/>
      <c r="T35" s="123"/>
      <c r="U35" s="123"/>
      <c r="V35" s="123"/>
      <c r="W35" s="123"/>
      <c r="X35" s="123"/>
      <c r="Y35" s="123"/>
      <c r="Z35" s="123"/>
      <c r="AA35" s="123"/>
    </row>
    <row r="36" spans="1:27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224"/>
      <c r="O36" s="224"/>
      <c r="P36" s="186"/>
      <c r="Q36" s="186"/>
      <c r="R36" s="186"/>
      <c r="S36" s="232"/>
      <c r="T36" s="123"/>
      <c r="U36" s="123"/>
      <c r="V36" s="123"/>
      <c r="W36" s="123"/>
      <c r="X36" s="123"/>
      <c r="Y36" s="123"/>
      <c r="Z36" s="123"/>
      <c r="AA36" s="123"/>
    </row>
    <row r="37" spans="1:27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224"/>
      <c r="O37" s="224"/>
      <c r="P37" s="186"/>
      <c r="Q37" s="186"/>
      <c r="R37" s="235"/>
      <c r="S37" s="232"/>
      <c r="T37" s="123"/>
      <c r="U37" s="123"/>
      <c r="V37" s="123"/>
      <c r="W37" s="123"/>
      <c r="X37" s="123"/>
      <c r="Y37" s="123"/>
      <c r="Z37" s="123"/>
      <c r="AA37" s="123"/>
    </row>
    <row r="38" spans="1:27" ht="12.75">
      <c r="A38" s="123"/>
      <c r="B38" s="236"/>
      <c r="C38" s="237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238"/>
      <c r="O38" s="238"/>
      <c r="P38" s="186"/>
      <c r="Q38" s="186"/>
      <c r="R38" s="186"/>
      <c r="S38" s="232"/>
      <c r="T38" s="123"/>
      <c r="U38" s="123"/>
      <c r="V38" s="123"/>
      <c r="W38" s="123"/>
      <c r="X38" s="123"/>
      <c r="Y38" s="123"/>
      <c r="Z38" s="123"/>
      <c r="AA38" s="123"/>
    </row>
    <row r="39" spans="1:27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86"/>
      <c r="O39" s="186"/>
      <c r="P39" s="186"/>
      <c r="Q39" s="270" t="s">
        <v>32</v>
      </c>
      <c r="R39" s="270"/>
      <c r="S39" s="232"/>
      <c r="T39" s="123"/>
      <c r="U39" s="123"/>
      <c r="V39" s="123"/>
      <c r="W39" s="123"/>
      <c r="X39" s="123"/>
      <c r="Y39" s="123"/>
      <c r="Z39" s="123"/>
      <c r="AA39" s="123"/>
    </row>
    <row r="40" spans="1:27" ht="12.7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86"/>
      <c r="O40" s="186"/>
      <c r="P40" s="224"/>
      <c r="Q40" s="232"/>
      <c r="R40" s="232"/>
      <c r="S40" s="232"/>
      <c r="T40" s="123"/>
      <c r="U40" s="123"/>
      <c r="V40" s="123"/>
      <c r="W40" s="123"/>
      <c r="X40" s="123"/>
      <c r="Y40" s="123"/>
      <c r="Z40" s="123"/>
      <c r="AA40" s="123"/>
    </row>
    <row r="41" spans="1:27" ht="12.7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86"/>
      <c r="O41" s="186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2.7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86"/>
      <c r="O42" s="186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2.7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224"/>
      <c r="O43" s="224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2.7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2.7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59">
    <mergeCell ref="Q39:R39"/>
    <mergeCell ref="Q7:R7"/>
    <mergeCell ref="Q9:R9"/>
    <mergeCell ref="Q11:R11"/>
    <mergeCell ref="L7:M7"/>
    <mergeCell ref="L8:M8"/>
    <mergeCell ref="G24:O24"/>
    <mergeCell ref="L9:M9"/>
    <mergeCell ref="L10:M10"/>
    <mergeCell ref="L11:M11"/>
    <mergeCell ref="H9:I9"/>
    <mergeCell ref="H11:I11"/>
    <mergeCell ref="J11:K11"/>
    <mergeCell ref="J5:K5"/>
    <mergeCell ref="H10:I10"/>
    <mergeCell ref="J9:K9"/>
    <mergeCell ref="J10:K10"/>
    <mergeCell ref="H7:I7"/>
    <mergeCell ref="H8:I8"/>
    <mergeCell ref="J7:K7"/>
    <mergeCell ref="J8:K8"/>
    <mergeCell ref="A1:S2"/>
    <mergeCell ref="B4:M4"/>
    <mergeCell ref="H6:I6"/>
    <mergeCell ref="J6:K6"/>
    <mergeCell ref="L5:M5"/>
    <mergeCell ref="L6:M6"/>
    <mergeCell ref="P4:S5"/>
    <mergeCell ref="H5:I5"/>
    <mergeCell ref="Q13:R13"/>
    <mergeCell ref="Q15:R15"/>
    <mergeCell ref="Q17:R17"/>
    <mergeCell ref="H12:I12"/>
    <mergeCell ref="J12:K12"/>
    <mergeCell ref="L12:M12"/>
    <mergeCell ref="H13:I13"/>
    <mergeCell ref="J13:K13"/>
    <mergeCell ref="L13:M13"/>
    <mergeCell ref="H14:I14"/>
    <mergeCell ref="J14:K14"/>
    <mergeCell ref="L14:M14"/>
    <mergeCell ref="H15:I15"/>
    <mergeCell ref="J15:K15"/>
    <mergeCell ref="L15:M15"/>
    <mergeCell ref="H16:I16"/>
    <mergeCell ref="J16:K16"/>
    <mergeCell ref="L16:M16"/>
    <mergeCell ref="H17:I17"/>
    <mergeCell ref="J17:K17"/>
    <mergeCell ref="L17:M17"/>
    <mergeCell ref="H18:I18"/>
    <mergeCell ref="J18:K18"/>
    <mergeCell ref="L18:M18"/>
    <mergeCell ref="H19:I19"/>
    <mergeCell ref="J19:K19"/>
    <mergeCell ref="L19:M19"/>
    <mergeCell ref="H20:I20"/>
    <mergeCell ref="J20:K20"/>
    <mergeCell ref="L20:M20"/>
  </mergeCells>
  <conditionalFormatting sqref="F26:F27">
    <cfRule type="expression" priority="41" dxfId="35" stopIfTrue="1">
      <formula>IF(AND($H$26=3,$H$27=3,$H$28=3,$H$29=3),1,0)</formula>
    </cfRule>
  </conditionalFormatting>
  <conditionalFormatting sqref="G26:O27">
    <cfRule type="expression" priority="42" dxfId="0" stopIfTrue="1">
      <formula>IF(AND($H$26=3,$H$27=3,$H$28=3,$H$29=3),1,0)</formula>
    </cfRule>
  </conditionalFormatting>
  <conditionalFormatting sqref="B7:G7 J7:M7 J9:M9 J8:K11 J11:M20">
    <cfRule type="expression" priority="43" dxfId="0" stopIfTrue="1">
      <formula>IF(OR($L$7="en juego",$L$7="hoy!"),1,0)</formula>
    </cfRule>
  </conditionalFormatting>
  <conditionalFormatting sqref="B6:M6 F9 L7:M20 H7:K7 G7:I20 J8:M20 C12:E12 C7:C20 E7:E20">
    <cfRule type="expression" priority="44" dxfId="0" stopIfTrue="1">
      <formula>IF(OR($L$6="en juego",$L$6="hoy!"),1,0)</formula>
    </cfRule>
  </conditionalFormatting>
  <conditionalFormatting sqref="B8:M8 G6:G20 H10:M10 J12:M12 J14:M14 J16:M16 J18:M18 J11:K20">
    <cfRule type="expression" priority="45" dxfId="0" stopIfTrue="1">
      <formula>IF(OR($L$8="en juego",$L$8="hoy!"),1,0)</formula>
    </cfRule>
  </conditionalFormatting>
  <conditionalFormatting sqref="B9:M9 H11:I20 J11:M11 J13:M13 J15:M15 L11:M20 J17:M17 J19:M20">
    <cfRule type="expression" priority="46" dxfId="0" stopIfTrue="1">
      <formula>IF(OR($L$9="en juego",$L$9="hoy!"),1,0)</formula>
    </cfRule>
  </conditionalFormatting>
  <conditionalFormatting sqref="B10:M10 J12:M12 J14:M14 J16:M16 J18:M18 H11:K20">
    <cfRule type="expression" priority="47" dxfId="0" stopIfTrue="1">
      <formula>IF(OR($L$10="en juego",$L$10="hoy!"),1,0)</formula>
    </cfRule>
  </conditionalFormatting>
  <conditionalFormatting sqref="L11:M20 B11:G20">
    <cfRule type="expression" priority="48" dxfId="0" stopIfTrue="1">
      <formula>IF(OR($L$11="en juego",$L$11="hoy!"),1,0)</formula>
    </cfRule>
  </conditionalFormatting>
  <conditionalFormatting sqref="H12:I12">
    <cfRule type="expression" priority="14" dxfId="0" stopIfTrue="1">
      <formula>IF(OR($L$8="en juego",$L$8="hoy!"),1,0)</formula>
    </cfRule>
  </conditionalFormatting>
  <conditionalFormatting sqref="H14:I14">
    <cfRule type="expression" priority="13" dxfId="0" stopIfTrue="1">
      <formula>IF(OR($L$8="en juego",$L$8="hoy!"),1,0)</formula>
    </cfRule>
  </conditionalFormatting>
  <conditionalFormatting sqref="H16:I16">
    <cfRule type="expression" priority="12" dxfId="0" stopIfTrue="1">
      <formula>IF(OR($L$8="en juego",$L$8="hoy!"),1,0)</formula>
    </cfRule>
  </conditionalFormatting>
  <conditionalFormatting sqref="H19:I19">
    <cfRule type="expression" priority="11" dxfId="0" stopIfTrue="1">
      <formula>IF(OR($L$8="en juego",$L$8="hoy!"),1,0)</formula>
    </cfRule>
  </conditionalFormatting>
  <conditionalFormatting sqref="J9:K9">
    <cfRule type="expression" priority="10" dxfId="0" stopIfTrue="1">
      <formula>IF(OR($L$8="en juego",$L$8="hoy!"),1,0)</formula>
    </cfRule>
  </conditionalFormatting>
  <conditionalFormatting sqref="C13:E13">
    <cfRule type="expression" priority="9" dxfId="0" stopIfTrue="1">
      <formula>IF(OR($L$7="en juego",$L$7="hoy!"),1,0)</formula>
    </cfRule>
  </conditionalFormatting>
  <conditionalFormatting sqref="C14:E14">
    <cfRule type="expression" priority="8" dxfId="0" stopIfTrue="1">
      <formula>IF(OR($L$8="en juego",$L$8="hoy!"),1,0)</formula>
    </cfRule>
  </conditionalFormatting>
  <conditionalFormatting sqref="C15:E15">
    <cfRule type="expression" priority="7" dxfId="0" stopIfTrue="1">
      <formula>IF(OR($L$9="en juego",$L$9="hoy!"),1,0)</formula>
    </cfRule>
  </conditionalFormatting>
  <conditionalFormatting sqref="C16:E16">
    <cfRule type="expression" priority="6" dxfId="0" stopIfTrue="1">
      <formula>IF(OR($L$10="en juego",$L$10="hoy!"),1,0)</formula>
    </cfRule>
  </conditionalFormatting>
  <conditionalFormatting sqref="C18:E18">
    <cfRule type="expression" priority="5" dxfId="0" stopIfTrue="1">
      <formula>IF(OR($L$9="en juego",$L$9="hoy!"),1,0)</formula>
    </cfRule>
  </conditionalFormatting>
  <conditionalFormatting sqref="C19:E19">
    <cfRule type="expression" priority="4" dxfId="0" stopIfTrue="1">
      <formula>IF(OR($L$10="en juego",$L$10="hoy!"),1,0)</formula>
    </cfRule>
  </conditionalFormatting>
  <conditionalFormatting sqref="F28">
    <cfRule type="expression" priority="3" dxfId="35" stopIfTrue="1">
      <formula>IF(AND($H$26=3,$H$27=3,$H$28=3,$H$29=3),1,0)</formula>
    </cfRule>
  </conditionalFormatting>
  <conditionalFormatting sqref="F29">
    <cfRule type="expression" priority="2" dxfId="35" stopIfTrue="1">
      <formula>IF(AND($H$26=3,$H$27=3,$H$28=3,$H$29=3),1,0)</formula>
    </cfRule>
  </conditionalFormatting>
  <conditionalFormatting sqref="F30">
    <cfRule type="expression" priority="1" dxfId="35" stopIfTrue="1">
      <formula>IF(AND($H$26=3,$H$27=3,$H$28=3,$H$29=3),1,0)</formula>
    </cfRule>
  </conditionalFormatting>
  <dataValidations count="1">
    <dataValidation type="whole" allowBlank="1" showErrorMessage="1" errorTitle="Dato no válido" error="Ingrese sólo un número entero&#10;entre 0 y 99." sqref="E6:E20 C6:C20">
      <formula1>0</formula1>
      <formula2>99</formula2>
    </dataValidation>
  </dataValidations>
  <hyperlinks>
    <hyperlink ref="Q39:R39" location="Menu!A1" display="Menu Principal"/>
  </hyperlinks>
  <printOptions/>
  <pageMargins left="0.7480314960629921" right="0.7480314960629921" top="0.984251968503937" bottom="0.984251968503937" header="0" footer="0"/>
  <pageSetup fitToHeight="1" fitToWidth="1" horizontalDpi="300" verticalDpi="300" orientation="landscape" paperSize="9" scale="66" r:id="rId2"/>
  <ignoredErrors>
    <ignoredError sqref="B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6"/>
  <sheetViews>
    <sheetView showGridLines="0" showRowColHeaders="0" showOutlineSymbols="0" zoomScalePageLayoutView="0" workbookViewId="0" topLeftCell="A10">
      <selection activeCell="V30" sqref="V30"/>
    </sheetView>
  </sheetViews>
  <sheetFormatPr defaultColWidth="11.421875" defaultRowHeight="12.75"/>
  <cols>
    <col min="1" max="1" width="2.7109375" style="4" customWidth="1"/>
    <col min="2" max="2" width="14.28125" style="4" customWidth="1"/>
    <col min="3" max="3" width="3.28125" style="4" customWidth="1"/>
    <col min="4" max="4" width="1.7109375" style="4" customWidth="1"/>
    <col min="5" max="5" width="3.421875" style="4" customWidth="1"/>
    <col min="6" max="7" width="14.28125" style="4" customWidth="1"/>
    <col min="8" max="12" width="3.7109375" style="4" customWidth="1"/>
    <col min="13" max="14" width="3.8515625" style="4" customWidth="1"/>
    <col min="15" max="15" width="4.7109375" style="4" customWidth="1"/>
    <col min="16" max="16" width="5.7109375" style="4" customWidth="1"/>
    <col min="17" max="18" width="7.7109375" style="4" customWidth="1"/>
    <col min="19" max="19" width="5.7109375" style="4" customWidth="1"/>
    <col min="20" max="20" width="7.7109375" style="4" customWidth="1"/>
    <col min="21" max="16384" width="11.421875" style="4" customWidth="1"/>
  </cols>
  <sheetData>
    <row r="1" spans="1:29" s="5" customFormat="1" ht="34.5" customHeight="1">
      <c r="A1" s="263" t="s">
        <v>62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16"/>
      <c r="U1" s="123"/>
      <c r="V1" s="123"/>
      <c r="W1" s="123"/>
      <c r="X1" s="123"/>
      <c r="Y1" s="123"/>
      <c r="Z1" s="123"/>
      <c r="AA1" s="123"/>
      <c r="AB1" s="123"/>
      <c r="AC1" s="123"/>
    </row>
    <row r="2" spans="1:29" s="5" customFormat="1" ht="34.5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18"/>
      <c r="U2" s="123"/>
      <c r="V2" s="123"/>
      <c r="W2" s="123"/>
      <c r="X2" s="123"/>
      <c r="Y2" s="123"/>
      <c r="Z2" s="123"/>
      <c r="AA2" s="123"/>
      <c r="AB2" s="123"/>
      <c r="AC2" s="123"/>
    </row>
    <row r="3" spans="1:29" ht="21" customHeight="1">
      <c r="A3" s="123"/>
      <c r="B3" s="123"/>
      <c r="C3" s="123"/>
      <c r="D3" s="123"/>
      <c r="E3" s="123"/>
      <c r="F3" s="123"/>
      <c r="G3" s="189"/>
      <c r="H3" s="123"/>
      <c r="I3" s="123"/>
      <c r="J3" s="123"/>
      <c r="K3" s="123"/>
      <c r="L3" s="190"/>
      <c r="M3" s="191"/>
      <c r="N3" s="123"/>
      <c r="O3" s="123"/>
      <c r="P3" s="123"/>
      <c r="Q3" s="123"/>
      <c r="R3" s="189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</row>
    <row r="4" spans="1:29" ht="12.75">
      <c r="A4" s="123"/>
      <c r="B4" s="265" t="s">
        <v>1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123"/>
      <c r="O4" s="123"/>
      <c r="P4" s="272" t="s">
        <v>73</v>
      </c>
      <c r="Q4" s="273"/>
      <c r="R4" s="273"/>
      <c r="S4" s="273"/>
      <c r="T4" s="123"/>
      <c r="U4" s="123"/>
      <c r="V4" s="123"/>
      <c r="W4" s="123"/>
      <c r="X4" s="123"/>
      <c r="Y4" s="123"/>
      <c r="Z4" s="123"/>
      <c r="AA4" s="123"/>
      <c r="AB4" s="123"/>
      <c r="AC4" s="123"/>
    </row>
    <row r="5" spans="1:29" ht="12.75">
      <c r="A5" s="123"/>
      <c r="B5" s="194" t="s">
        <v>61</v>
      </c>
      <c r="C5" s="193"/>
      <c r="D5" s="193"/>
      <c r="E5" s="193"/>
      <c r="F5" s="194" t="s">
        <v>61</v>
      </c>
      <c r="G5" s="194" t="s">
        <v>41</v>
      </c>
      <c r="H5" s="269" t="s">
        <v>16</v>
      </c>
      <c r="I5" s="269"/>
      <c r="J5" s="266" t="s">
        <v>33</v>
      </c>
      <c r="K5" s="266"/>
      <c r="L5" s="266" t="s">
        <v>38</v>
      </c>
      <c r="M5" s="266"/>
      <c r="N5" s="123"/>
      <c r="O5" s="123"/>
      <c r="P5" s="273"/>
      <c r="Q5" s="273"/>
      <c r="R5" s="273"/>
      <c r="S5" s="273"/>
      <c r="T5" s="123"/>
      <c r="U5" s="123"/>
      <c r="V5" s="123"/>
      <c r="W5" s="123"/>
      <c r="X5" s="123"/>
      <c r="Y5" s="123"/>
      <c r="Z5" s="123"/>
      <c r="AA5" s="123"/>
      <c r="AB5" s="123"/>
      <c r="AC5" s="123"/>
    </row>
    <row r="6" spans="1:29" ht="14.25" customHeight="1">
      <c r="A6" s="192">
        <f aca="true" t="shared" si="0" ref="A6:A11">IF(OR(L6="finalizado",L6="en juego",L6="hoy!"),"Ø","")</f>
      </c>
      <c r="B6" s="49" t="s">
        <v>88</v>
      </c>
      <c r="C6" s="19">
        <v>2</v>
      </c>
      <c r="D6" s="20" t="s">
        <v>2</v>
      </c>
      <c r="E6" s="19">
        <v>3</v>
      </c>
      <c r="F6" s="52" t="s">
        <v>44</v>
      </c>
      <c r="G6" s="96" t="s">
        <v>69</v>
      </c>
      <c r="H6" s="259">
        <v>41021</v>
      </c>
      <c r="I6" s="259"/>
      <c r="J6" s="260">
        <v>0.4166666666666667</v>
      </c>
      <c r="K6" s="260"/>
      <c r="L6" s="261">
        <v>11</v>
      </c>
      <c r="M6" s="261"/>
      <c r="N6" s="123"/>
      <c r="O6" s="193"/>
      <c r="P6" s="123"/>
      <c r="Q6" s="123"/>
      <c r="R6" s="189"/>
      <c r="S6" s="193"/>
      <c r="T6" s="123"/>
      <c r="U6" s="123"/>
      <c r="V6" s="123"/>
      <c r="W6" s="123"/>
      <c r="X6" s="123"/>
      <c r="Y6" s="123"/>
      <c r="Z6" s="123"/>
      <c r="AA6" s="123"/>
      <c r="AB6" s="123"/>
      <c r="AC6" s="123"/>
    </row>
    <row r="7" spans="1:29" ht="14.25" customHeight="1">
      <c r="A7" s="192">
        <f t="shared" si="0"/>
      </c>
      <c r="B7" s="49" t="s">
        <v>78</v>
      </c>
      <c r="C7" s="19">
        <v>3</v>
      </c>
      <c r="D7" s="20" t="s">
        <v>2</v>
      </c>
      <c r="E7" s="19">
        <v>0</v>
      </c>
      <c r="F7" s="52" t="s">
        <v>79</v>
      </c>
      <c r="G7" s="96" t="s">
        <v>69</v>
      </c>
      <c r="H7" s="259">
        <v>41021</v>
      </c>
      <c r="I7" s="259"/>
      <c r="J7" s="260">
        <v>0.4166666666666667</v>
      </c>
      <c r="K7" s="260"/>
      <c r="L7" s="261">
        <v>12</v>
      </c>
      <c r="M7" s="261"/>
      <c r="N7" s="195"/>
      <c r="O7" s="196"/>
      <c r="P7" s="53"/>
      <c r="Q7" s="262" t="s">
        <v>47</v>
      </c>
      <c r="R7" s="262"/>
      <c r="S7" s="53"/>
      <c r="T7" s="123"/>
      <c r="U7" s="186"/>
      <c r="V7" s="123"/>
      <c r="W7" s="123"/>
      <c r="X7" s="123"/>
      <c r="Y7" s="123"/>
      <c r="Z7" s="123"/>
      <c r="AA7" s="123"/>
      <c r="AB7" s="123"/>
      <c r="AC7" s="123"/>
    </row>
    <row r="8" spans="1:29" ht="14.25" customHeight="1">
      <c r="A8" s="192">
        <f t="shared" si="0"/>
      </c>
      <c r="B8" s="49" t="s">
        <v>80</v>
      </c>
      <c r="C8" s="19">
        <v>3</v>
      </c>
      <c r="D8" s="20" t="s">
        <v>2</v>
      </c>
      <c r="E8" s="19">
        <v>0</v>
      </c>
      <c r="F8" s="52" t="s">
        <v>43</v>
      </c>
      <c r="G8" s="96" t="s">
        <v>69</v>
      </c>
      <c r="H8" s="259">
        <v>41021</v>
      </c>
      <c r="I8" s="259"/>
      <c r="J8" s="260">
        <v>0.4305555555555556</v>
      </c>
      <c r="K8" s="260"/>
      <c r="L8" s="261">
        <v>11</v>
      </c>
      <c r="M8" s="261"/>
      <c r="N8" s="197"/>
      <c r="O8" s="198"/>
      <c r="P8" s="54"/>
      <c r="Q8" s="50"/>
      <c r="R8" s="51"/>
      <c r="S8" s="55"/>
      <c r="T8" s="123"/>
      <c r="U8" s="186"/>
      <c r="V8" s="123"/>
      <c r="W8" s="123"/>
      <c r="X8" s="123"/>
      <c r="Y8" s="123"/>
      <c r="Z8" s="123"/>
      <c r="AA8" s="123"/>
      <c r="AB8" s="123"/>
      <c r="AC8" s="123"/>
    </row>
    <row r="9" spans="1:29" ht="14.25" customHeight="1">
      <c r="A9" s="192">
        <f t="shared" si="0"/>
      </c>
      <c r="B9" s="49" t="s">
        <v>78</v>
      </c>
      <c r="C9" s="19">
        <v>1</v>
      </c>
      <c r="D9" s="20" t="s">
        <v>2</v>
      </c>
      <c r="E9" s="19">
        <v>3</v>
      </c>
      <c r="F9" s="52" t="s">
        <v>44</v>
      </c>
      <c r="G9" s="96" t="s">
        <v>69</v>
      </c>
      <c r="H9" s="259">
        <v>41021</v>
      </c>
      <c r="I9" s="259"/>
      <c r="J9" s="260">
        <v>0.4305555555555556</v>
      </c>
      <c r="K9" s="260"/>
      <c r="L9" s="261">
        <v>12</v>
      </c>
      <c r="M9" s="261"/>
      <c r="N9" s="123"/>
      <c r="O9" s="193"/>
      <c r="P9" s="53"/>
      <c r="Q9" s="262" t="s">
        <v>78</v>
      </c>
      <c r="R9" s="262"/>
      <c r="S9" s="53"/>
      <c r="T9" s="123"/>
      <c r="U9" s="186"/>
      <c r="V9" s="123"/>
      <c r="W9" s="123"/>
      <c r="X9" s="123"/>
      <c r="Y9" s="123"/>
      <c r="Z9" s="123"/>
      <c r="AA9" s="123"/>
      <c r="AB9" s="123"/>
      <c r="AC9" s="123"/>
    </row>
    <row r="10" spans="1:29" ht="14.25" customHeight="1">
      <c r="A10" s="192">
        <f t="shared" si="0"/>
      </c>
      <c r="B10" s="49" t="s">
        <v>88</v>
      </c>
      <c r="C10" s="19">
        <v>3</v>
      </c>
      <c r="D10" s="20" t="s">
        <v>2</v>
      </c>
      <c r="E10" s="19">
        <v>2</v>
      </c>
      <c r="F10" s="52" t="s">
        <v>43</v>
      </c>
      <c r="G10" s="96" t="s">
        <v>69</v>
      </c>
      <c r="H10" s="259">
        <v>41021</v>
      </c>
      <c r="I10" s="259"/>
      <c r="J10" s="260">
        <v>0.4444444444444444</v>
      </c>
      <c r="K10" s="260"/>
      <c r="L10" s="261">
        <v>11</v>
      </c>
      <c r="M10" s="261"/>
      <c r="N10" s="123"/>
      <c r="O10" s="193"/>
      <c r="P10" s="54"/>
      <c r="Q10" s="50"/>
      <c r="R10" s="51"/>
      <c r="S10" s="55"/>
      <c r="T10" s="123"/>
      <c r="U10" s="186"/>
      <c r="V10" s="123"/>
      <c r="W10" s="123"/>
      <c r="X10" s="123"/>
      <c r="Y10" s="123"/>
      <c r="Z10" s="123"/>
      <c r="AA10" s="123"/>
      <c r="AB10" s="123"/>
      <c r="AC10" s="123"/>
    </row>
    <row r="11" spans="1:29" ht="14.25" customHeight="1">
      <c r="A11" s="192">
        <f t="shared" si="0"/>
      </c>
      <c r="B11" s="49" t="s">
        <v>80</v>
      </c>
      <c r="C11" s="19">
        <v>3</v>
      </c>
      <c r="D11" s="20" t="s">
        <v>2</v>
      </c>
      <c r="E11" s="19">
        <v>0</v>
      </c>
      <c r="F11" s="52" t="s">
        <v>79</v>
      </c>
      <c r="G11" s="96" t="s">
        <v>69</v>
      </c>
      <c r="H11" s="259">
        <v>41021</v>
      </c>
      <c r="I11" s="259"/>
      <c r="J11" s="260">
        <v>0.4444444444444444</v>
      </c>
      <c r="K11" s="260"/>
      <c r="L11" s="261">
        <v>12</v>
      </c>
      <c r="M11" s="261"/>
      <c r="N11" s="123"/>
      <c r="O11" s="193"/>
      <c r="P11" s="53"/>
      <c r="Q11" s="262" t="s">
        <v>87</v>
      </c>
      <c r="R11" s="262"/>
      <c r="S11" s="53"/>
      <c r="T11" s="123"/>
      <c r="U11" s="186"/>
      <c r="V11" s="123"/>
      <c r="W11" s="123"/>
      <c r="X11" s="123"/>
      <c r="Y11" s="123"/>
      <c r="Z11" s="123"/>
      <c r="AA11" s="123"/>
      <c r="AB11" s="123"/>
      <c r="AC11" s="123"/>
    </row>
    <row r="12" spans="1:29" ht="14.25" customHeight="1">
      <c r="A12" s="193"/>
      <c r="B12" s="49" t="s">
        <v>78</v>
      </c>
      <c r="C12" s="19">
        <v>3</v>
      </c>
      <c r="D12" s="20" t="s">
        <v>2</v>
      </c>
      <c r="E12" s="19">
        <v>0</v>
      </c>
      <c r="F12" s="52" t="s">
        <v>43</v>
      </c>
      <c r="G12" s="96" t="s">
        <v>69</v>
      </c>
      <c r="H12" s="259">
        <v>41021</v>
      </c>
      <c r="I12" s="259"/>
      <c r="J12" s="260">
        <v>0.4583333333333333</v>
      </c>
      <c r="K12" s="260"/>
      <c r="L12" s="261">
        <v>11</v>
      </c>
      <c r="M12" s="261"/>
      <c r="N12" s="123"/>
      <c r="O12" s="193"/>
      <c r="P12" s="54"/>
      <c r="Q12" s="50"/>
      <c r="R12" s="51"/>
      <c r="S12" s="55"/>
      <c r="T12" s="123"/>
      <c r="U12" s="186"/>
      <c r="V12" s="123"/>
      <c r="W12" s="123"/>
      <c r="X12" s="123"/>
      <c r="Y12" s="123"/>
      <c r="Z12" s="123"/>
      <c r="AA12" s="123"/>
      <c r="AB12" s="123"/>
      <c r="AC12" s="123"/>
    </row>
    <row r="13" spans="1:29" ht="14.25" customHeight="1">
      <c r="A13" s="123"/>
      <c r="B13" s="49" t="s">
        <v>44</v>
      </c>
      <c r="C13" s="19">
        <v>3</v>
      </c>
      <c r="D13" s="20" t="s">
        <v>2</v>
      </c>
      <c r="E13" s="19">
        <v>0</v>
      </c>
      <c r="F13" s="52" t="s">
        <v>79</v>
      </c>
      <c r="G13" s="96" t="s">
        <v>69</v>
      </c>
      <c r="H13" s="259">
        <v>41021</v>
      </c>
      <c r="I13" s="259"/>
      <c r="J13" s="260">
        <v>0.4583333333333333</v>
      </c>
      <c r="K13" s="260"/>
      <c r="L13" s="261">
        <v>12</v>
      </c>
      <c r="M13" s="261"/>
      <c r="N13" s="123"/>
      <c r="O13" s="193"/>
      <c r="P13" s="53"/>
      <c r="Q13" s="262" t="s">
        <v>43</v>
      </c>
      <c r="R13" s="262"/>
      <c r="S13" s="53"/>
      <c r="T13" s="123"/>
      <c r="U13" s="186"/>
      <c r="V13" s="123"/>
      <c r="W13" s="123"/>
      <c r="X13" s="123"/>
      <c r="Y13" s="123"/>
      <c r="Z13" s="123"/>
      <c r="AA13" s="123"/>
      <c r="AB13" s="123"/>
      <c r="AC13" s="123"/>
    </row>
    <row r="14" spans="1:29" ht="13.5" customHeight="1">
      <c r="A14" s="123"/>
      <c r="B14" s="49" t="s">
        <v>80</v>
      </c>
      <c r="C14" s="19">
        <v>3</v>
      </c>
      <c r="D14" s="20" t="s">
        <v>2</v>
      </c>
      <c r="E14" s="19">
        <v>0</v>
      </c>
      <c r="F14" s="52" t="s">
        <v>88</v>
      </c>
      <c r="G14" s="96" t="s">
        <v>69</v>
      </c>
      <c r="H14" s="259">
        <v>41021</v>
      </c>
      <c r="I14" s="259"/>
      <c r="J14" s="260">
        <v>0.47222222222222227</v>
      </c>
      <c r="K14" s="260"/>
      <c r="L14" s="261">
        <v>11</v>
      </c>
      <c r="M14" s="261"/>
      <c r="N14" s="123"/>
      <c r="O14" s="193"/>
      <c r="P14" s="54"/>
      <c r="Q14" s="50"/>
      <c r="R14" s="51"/>
      <c r="S14" s="55"/>
      <c r="T14" s="123"/>
      <c r="U14" s="186"/>
      <c r="V14" s="123"/>
      <c r="W14" s="123"/>
      <c r="X14" s="123"/>
      <c r="Y14" s="123"/>
      <c r="Z14" s="123"/>
      <c r="AA14" s="123"/>
      <c r="AB14" s="123"/>
      <c r="AC14" s="123"/>
    </row>
    <row r="15" spans="1:29" ht="12.75">
      <c r="A15" s="123"/>
      <c r="B15" s="49" t="s">
        <v>43</v>
      </c>
      <c r="C15" s="19">
        <v>3</v>
      </c>
      <c r="D15" s="20" t="s">
        <v>2</v>
      </c>
      <c r="E15" s="19">
        <v>0</v>
      </c>
      <c r="F15" s="52" t="s">
        <v>79</v>
      </c>
      <c r="G15" s="96" t="s">
        <v>69</v>
      </c>
      <c r="H15" s="259">
        <v>41021</v>
      </c>
      <c r="I15" s="259"/>
      <c r="J15" s="260">
        <v>0.47222222222222227</v>
      </c>
      <c r="K15" s="260"/>
      <c r="L15" s="261">
        <v>12</v>
      </c>
      <c r="M15" s="261"/>
      <c r="N15" s="123"/>
      <c r="O15" s="193"/>
      <c r="P15" s="53"/>
      <c r="Q15" s="262" t="s">
        <v>44</v>
      </c>
      <c r="R15" s="262"/>
      <c r="S15" s="53"/>
      <c r="T15" s="123"/>
      <c r="U15" s="186"/>
      <c r="V15" s="123"/>
      <c r="W15" s="123"/>
      <c r="X15" s="123"/>
      <c r="Y15" s="123"/>
      <c r="Z15" s="123"/>
      <c r="AA15" s="123"/>
      <c r="AB15" s="123"/>
      <c r="AC15" s="123"/>
    </row>
    <row r="16" spans="1:29" ht="12.75">
      <c r="A16" s="123"/>
      <c r="B16" s="49" t="s">
        <v>78</v>
      </c>
      <c r="C16" s="19">
        <v>3</v>
      </c>
      <c r="D16" s="20" t="s">
        <v>2</v>
      </c>
      <c r="E16" s="19">
        <v>0</v>
      </c>
      <c r="F16" s="52" t="s">
        <v>88</v>
      </c>
      <c r="G16" s="96" t="s">
        <v>69</v>
      </c>
      <c r="H16" s="259">
        <v>41021</v>
      </c>
      <c r="I16" s="259"/>
      <c r="J16" s="260">
        <v>0.4861111111111111</v>
      </c>
      <c r="K16" s="260"/>
      <c r="L16" s="261">
        <v>11</v>
      </c>
      <c r="M16" s="261"/>
      <c r="N16" s="123"/>
      <c r="O16" s="193"/>
      <c r="P16" s="54"/>
      <c r="Q16" s="50"/>
      <c r="R16" s="51"/>
      <c r="S16" s="55"/>
      <c r="T16" s="123"/>
      <c r="U16" s="186"/>
      <c r="V16" s="123"/>
      <c r="W16" s="123"/>
      <c r="X16" s="123"/>
      <c r="Y16" s="123"/>
      <c r="Z16" s="123"/>
      <c r="AA16" s="123"/>
      <c r="AB16" s="123"/>
      <c r="AC16" s="123"/>
    </row>
    <row r="17" spans="1:29" ht="12.75">
      <c r="A17" s="123"/>
      <c r="B17" s="49" t="s">
        <v>80</v>
      </c>
      <c r="C17" s="19">
        <v>3</v>
      </c>
      <c r="D17" s="20" t="s">
        <v>2</v>
      </c>
      <c r="E17" s="19">
        <v>1</v>
      </c>
      <c r="F17" s="52" t="s">
        <v>44</v>
      </c>
      <c r="G17" s="96" t="s">
        <v>69</v>
      </c>
      <c r="H17" s="259">
        <v>41021</v>
      </c>
      <c r="I17" s="259"/>
      <c r="J17" s="260">
        <v>0.4861111111111111</v>
      </c>
      <c r="K17" s="260"/>
      <c r="L17" s="261">
        <v>12</v>
      </c>
      <c r="M17" s="261"/>
      <c r="N17" s="123"/>
      <c r="O17" s="193"/>
      <c r="P17" s="53"/>
      <c r="Q17" s="262" t="s">
        <v>79</v>
      </c>
      <c r="R17" s="262"/>
      <c r="S17" s="53"/>
      <c r="T17" s="123"/>
      <c r="U17" s="186"/>
      <c r="V17" s="123"/>
      <c r="W17" s="123"/>
      <c r="X17" s="123"/>
      <c r="Y17" s="123"/>
      <c r="Z17" s="123"/>
      <c r="AA17" s="123"/>
      <c r="AB17" s="123"/>
      <c r="AC17" s="123"/>
    </row>
    <row r="18" spans="1:29" ht="12.75">
      <c r="A18" s="123"/>
      <c r="B18" s="49" t="s">
        <v>88</v>
      </c>
      <c r="C18" s="19">
        <v>3</v>
      </c>
      <c r="D18" s="20" t="s">
        <v>2</v>
      </c>
      <c r="E18" s="19">
        <v>1</v>
      </c>
      <c r="F18" s="52" t="s">
        <v>79</v>
      </c>
      <c r="G18" s="96" t="s">
        <v>69</v>
      </c>
      <c r="H18" s="259">
        <v>41021</v>
      </c>
      <c r="I18" s="259"/>
      <c r="J18" s="260">
        <v>0.5</v>
      </c>
      <c r="K18" s="260"/>
      <c r="L18" s="261">
        <v>11</v>
      </c>
      <c r="M18" s="261"/>
      <c r="N18" s="123"/>
      <c r="O18" s="193"/>
      <c r="P18" s="239"/>
      <c r="Q18" s="240"/>
      <c r="R18" s="241"/>
      <c r="S18" s="239"/>
      <c r="T18" s="123"/>
      <c r="U18" s="186"/>
      <c r="V18" s="123"/>
      <c r="W18" s="123"/>
      <c r="X18" s="123"/>
      <c r="Y18" s="123"/>
      <c r="Z18" s="123"/>
      <c r="AA18" s="123"/>
      <c r="AB18" s="123"/>
      <c r="AC18" s="123"/>
    </row>
    <row r="19" spans="1:29" ht="12.75">
      <c r="A19" s="123"/>
      <c r="B19" s="49" t="s">
        <v>43</v>
      </c>
      <c r="C19" s="19">
        <v>2</v>
      </c>
      <c r="D19" s="20" t="s">
        <v>2</v>
      </c>
      <c r="E19" s="19">
        <v>3</v>
      </c>
      <c r="F19" s="52" t="s">
        <v>44</v>
      </c>
      <c r="G19" s="96" t="s">
        <v>69</v>
      </c>
      <c r="H19" s="259">
        <v>41021</v>
      </c>
      <c r="I19" s="259"/>
      <c r="J19" s="260">
        <v>0.5</v>
      </c>
      <c r="K19" s="260"/>
      <c r="L19" s="261">
        <v>12</v>
      </c>
      <c r="M19" s="261"/>
      <c r="N19" s="123"/>
      <c r="O19" s="193"/>
      <c r="P19" s="239"/>
      <c r="Q19" s="240"/>
      <c r="R19" s="242"/>
      <c r="S19" s="239"/>
      <c r="T19" s="123"/>
      <c r="U19" s="186"/>
      <c r="V19" s="123"/>
      <c r="W19" s="123"/>
      <c r="X19" s="123"/>
      <c r="Y19" s="123"/>
      <c r="Z19" s="123"/>
      <c r="AA19" s="123"/>
      <c r="AB19" s="123"/>
      <c r="AC19" s="123"/>
    </row>
    <row r="20" spans="1:29" ht="12.75">
      <c r="A20" s="123"/>
      <c r="B20" s="49" t="s">
        <v>80</v>
      </c>
      <c r="C20" s="19">
        <v>3</v>
      </c>
      <c r="D20" s="20" t="s">
        <v>2</v>
      </c>
      <c r="E20" s="19">
        <v>1</v>
      </c>
      <c r="F20" s="52" t="s">
        <v>78</v>
      </c>
      <c r="G20" s="96" t="s">
        <v>69</v>
      </c>
      <c r="H20" s="259">
        <v>41021</v>
      </c>
      <c r="I20" s="259"/>
      <c r="J20" s="260">
        <v>0.513888888888889</v>
      </c>
      <c r="K20" s="260"/>
      <c r="L20" s="261">
        <v>11</v>
      </c>
      <c r="M20" s="261"/>
      <c r="N20" s="123"/>
      <c r="O20" s="193"/>
      <c r="P20" s="239"/>
      <c r="Q20" s="240"/>
      <c r="R20" s="242"/>
      <c r="S20" s="239"/>
      <c r="T20" s="123"/>
      <c r="U20" s="186"/>
      <c r="V20" s="123"/>
      <c r="W20" s="123"/>
      <c r="X20" s="123"/>
      <c r="Y20" s="123"/>
      <c r="Z20" s="123"/>
      <c r="AA20" s="123"/>
      <c r="AB20" s="123"/>
      <c r="AC20" s="123"/>
    </row>
    <row r="21" spans="1:29" ht="12.75">
      <c r="A21" s="123"/>
      <c r="B21" s="207"/>
      <c r="C21" s="208"/>
      <c r="D21" s="209"/>
      <c r="E21" s="208"/>
      <c r="F21" s="193"/>
      <c r="G21" s="210"/>
      <c r="H21" s="209"/>
      <c r="I21" s="209"/>
      <c r="J21" s="190"/>
      <c r="K21" s="214"/>
      <c r="L21" s="213"/>
      <c r="M21" s="213"/>
      <c r="N21" s="123"/>
      <c r="O21" s="193"/>
      <c r="P21" s="239"/>
      <c r="Q21" s="240"/>
      <c r="R21" s="242"/>
      <c r="S21" s="239"/>
      <c r="T21" s="123"/>
      <c r="U21" s="186"/>
      <c r="V21" s="123"/>
      <c r="W21" s="123"/>
      <c r="X21" s="123"/>
      <c r="Y21" s="123"/>
      <c r="Z21" s="123"/>
      <c r="AA21" s="123"/>
      <c r="AB21" s="123"/>
      <c r="AC21" s="123"/>
    </row>
    <row r="22" spans="1:29" ht="11.25" customHeight="1">
      <c r="A22" s="123"/>
      <c r="B22" s="207"/>
      <c r="C22" s="208"/>
      <c r="D22" s="209"/>
      <c r="E22" s="208"/>
      <c r="F22" s="193"/>
      <c r="G22" s="210"/>
      <c r="H22" s="209"/>
      <c r="I22" s="209"/>
      <c r="J22" s="190"/>
      <c r="K22" s="214"/>
      <c r="L22" s="213"/>
      <c r="M22" s="213"/>
      <c r="N22" s="123"/>
      <c r="O22" s="193"/>
      <c r="P22" s="239"/>
      <c r="Q22" s="240"/>
      <c r="R22" s="242"/>
      <c r="S22" s="239"/>
      <c r="T22" s="123"/>
      <c r="U22" s="186"/>
      <c r="V22" s="123"/>
      <c r="W22" s="123"/>
      <c r="X22" s="123"/>
      <c r="Y22" s="123"/>
      <c r="Z22" s="123"/>
      <c r="AA22" s="123"/>
      <c r="AB22" s="123"/>
      <c r="AC22" s="123"/>
    </row>
    <row r="23" spans="1:29" ht="9" customHeight="1">
      <c r="A23" s="123"/>
      <c r="B23" s="207"/>
      <c r="C23" s="208"/>
      <c r="D23" s="209"/>
      <c r="E23" s="208"/>
      <c r="F23" s="193"/>
      <c r="G23" s="210"/>
      <c r="H23" s="209"/>
      <c r="I23" s="209"/>
      <c r="J23" s="190"/>
      <c r="K23" s="214"/>
      <c r="L23" s="213"/>
      <c r="M23" s="213"/>
      <c r="N23" s="123"/>
      <c r="O23" s="216"/>
      <c r="P23" s="123"/>
      <c r="Q23" s="205"/>
      <c r="R23" s="206"/>
      <c r="S23" s="19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</row>
    <row r="24" spans="1:29" ht="12.75">
      <c r="A24" s="123"/>
      <c r="B24" s="123"/>
      <c r="C24" s="123"/>
      <c r="D24" s="123"/>
      <c r="E24" s="123"/>
      <c r="F24" s="123"/>
      <c r="G24" s="265" t="s">
        <v>60</v>
      </c>
      <c r="H24" s="265"/>
      <c r="I24" s="265"/>
      <c r="J24" s="265"/>
      <c r="K24" s="265"/>
      <c r="L24" s="265"/>
      <c r="M24" s="265"/>
      <c r="N24" s="265"/>
      <c r="O24" s="265"/>
      <c r="P24" s="123"/>
      <c r="Q24" s="123"/>
      <c r="R24" s="189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</row>
    <row r="25" spans="1:29" ht="12.75" hidden="1">
      <c r="A25" s="123"/>
      <c r="B25" s="123"/>
      <c r="C25" s="123"/>
      <c r="D25" s="123"/>
      <c r="E25" s="123"/>
      <c r="F25" s="123"/>
      <c r="G25" s="121"/>
      <c r="H25" s="122" t="s">
        <v>17</v>
      </c>
      <c r="I25" s="122" t="s">
        <v>18</v>
      </c>
      <c r="J25" s="122" t="s">
        <v>19</v>
      </c>
      <c r="K25" s="122" t="s">
        <v>20</v>
      </c>
      <c r="L25" s="122" t="s">
        <v>36</v>
      </c>
      <c r="M25" s="122" t="s">
        <v>37</v>
      </c>
      <c r="N25" s="122" t="s">
        <v>21</v>
      </c>
      <c r="O25" s="122" t="s">
        <v>22</v>
      </c>
      <c r="P25" s="123"/>
      <c r="Q25" s="123"/>
      <c r="R25" s="189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</row>
    <row r="26" spans="1:29" ht="12.75" hidden="1">
      <c r="A26" s="123"/>
      <c r="B26" s="123"/>
      <c r="C26" s="123"/>
      <c r="D26" s="123"/>
      <c r="E26" s="123"/>
      <c r="F26" s="219" t="s">
        <v>52</v>
      </c>
      <c r="G26" s="56" t="str">
        <f>calculoB!F52</f>
        <v>Patricia Hernández</v>
      </c>
      <c r="H26" s="57">
        <f>calculoB!G52</f>
        <v>2</v>
      </c>
      <c r="I26" s="57">
        <f>calculoB!H52</f>
        <v>1</v>
      </c>
      <c r="J26" s="57">
        <f>calculoB!I52</f>
        <v>0</v>
      </c>
      <c r="K26" s="57">
        <f>calculoB!J52</f>
        <v>1</v>
      </c>
      <c r="L26" s="57">
        <f>calculoB!K52</f>
        <v>4</v>
      </c>
      <c r="M26" s="57">
        <f>calculoB!L52</f>
        <v>3</v>
      </c>
      <c r="N26" s="57">
        <f aca="true" t="shared" si="1" ref="N26:N32">L26-M26</f>
        <v>1</v>
      </c>
      <c r="O26" s="57">
        <v>4</v>
      </c>
      <c r="P26" s="217"/>
      <c r="Q26" s="142"/>
      <c r="R26" s="218"/>
      <c r="S26" s="142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</row>
    <row r="27" spans="1:29" ht="12.75">
      <c r="A27" s="123"/>
      <c r="B27" s="123"/>
      <c r="C27" s="123"/>
      <c r="D27" s="123"/>
      <c r="E27" s="123"/>
      <c r="F27" s="220" t="s">
        <v>74</v>
      </c>
      <c r="G27" s="56" t="str">
        <f>calculoB!F53</f>
        <v>María Pérez</v>
      </c>
      <c r="H27" s="57">
        <v>5</v>
      </c>
      <c r="I27" s="57">
        <v>5</v>
      </c>
      <c r="J27" s="57">
        <f>calculoB!I53</f>
        <v>0</v>
      </c>
      <c r="K27" s="57">
        <f>calculoB!J53</f>
        <v>0</v>
      </c>
      <c r="L27" s="57">
        <f>calculoB!K53</f>
        <v>0</v>
      </c>
      <c r="M27" s="57">
        <f>calculoB!L53</f>
        <v>0</v>
      </c>
      <c r="N27" s="57">
        <f t="shared" si="1"/>
        <v>0</v>
      </c>
      <c r="O27" s="57">
        <v>10</v>
      </c>
      <c r="P27" s="217"/>
      <c r="Q27" s="142"/>
      <c r="R27" s="218"/>
      <c r="S27" s="142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</row>
    <row r="28" spans="1:29" ht="12.75">
      <c r="A28" s="123"/>
      <c r="B28" s="123"/>
      <c r="C28" s="123"/>
      <c r="D28" s="123"/>
      <c r="E28" s="123"/>
      <c r="F28" s="220" t="s">
        <v>74</v>
      </c>
      <c r="G28" s="56" t="s">
        <v>44</v>
      </c>
      <c r="H28" s="57">
        <v>5</v>
      </c>
      <c r="I28" s="57">
        <v>4</v>
      </c>
      <c r="J28" s="57">
        <f>calculoB!I54</f>
        <v>0</v>
      </c>
      <c r="K28" s="57">
        <v>1</v>
      </c>
      <c r="L28" s="57">
        <f>calculoB!K54</f>
        <v>0</v>
      </c>
      <c r="M28" s="57">
        <f>calculoB!L54</f>
        <v>0</v>
      </c>
      <c r="N28" s="57">
        <f t="shared" si="1"/>
        <v>0</v>
      </c>
      <c r="O28" s="57">
        <v>9</v>
      </c>
      <c r="P28" s="217"/>
      <c r="Q28" s="142"/>
      <c r="R28" s="218"/>
      <c r="S28" s="142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</row>
    <row r="29" spans="1:29" ht="12.75">
      <c r="A29" s="123"/>
      <c r="B29" s="123"/>
      <c r="C29" s="123"/>
      <c r="D29" s="123"/>
      <c r="E29" s="123"/>
      <c r="F29" s="220" t="s">
        <v>74</v>
      </c>
      <c r="G29" s="56" t="s">
        <v>78</v>
      </c>
      <c r="H29" s="57">
        <v>5</v>
      </c>
      <c r="I29" s="57">
        <v>3</v>
      </c>
      <c r="J29" s="57">
        <f>calculoB!I55</f>
        <v>0</v>
      </c>
      <c r="K29" s="57">
        <f>calculoB!J55</f>
        <v>2</v>
      </c>
      <c r="L29" s="57">
        <f>calculoB!K55</f>
        <v>2</v>
      </c>
      <c r="M29" s="57">
        <f>calculoB!L55</f>
        <v>6</v>
      </c>
      <c r="N29" s="57">
        <f t="shared" si="1"/>
        <v>-4</v>
      </c>
      <c r="O29" s="57">
        <v>8</v>
      </c>
      <c r="P29" s="217"/>
      <c r="Q29" s="142"/>
      <c r="R29" s="218"/>
      <c r="S29" s="142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</row>
    <row r="30" spans="1:29" ht="12.75">
      <c r="A30" s="123"/>
      <c r="B30" s="123"/>
      <c r="C30" s="123"/>
      <c r="D30" s="123"/>
      <c r="E30" s="123"/>
      <c r="F30" s="220" t="s">
        <v>74</v>
      </c>
      <c r="G30" s="56" t="s">
        <v>90</v>
      </c>
      <c r="H30" s="57">
        <v>5</v>
      </c>
      <c r="I30" s="57">
        <v>2</v>
      </c>
      <c r="J30" s="57">
        <f>calculoB!I56</f>
        <v>0</v>
      </c>
      <c r="K30" s="57">
        <v>3</v>
      </c>
      <c r="L30" s="57">
        <f>calculoB!K56</f>
        <v>0</v>
      </c>
      <c r="M30" s="57">
        <f>calculoB!L56</f>
        <v>0</v>
      </c>
      <c r="N30" s="57">
        <f t="shared" si="1"/>
        <v>0</v>
      </c>
      <c r="O30" s="57">
        <v>7</v>
      </c>
      <c r="P30" s="217"/>
      <c r="Q30" s="142"/>
      <c r="R30" s="218"/>
      <c r="S30" s="142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</row>
    <row r="31" spans="1:29" ht="12.75">
      <c r="A31" s="123"/>
      <c r="B31" s="123"/>
      <c r="C31" s="123"/>
      <c r="D31" s="123"/>
      <c r="E31" s="123"/>
      <c r="F31" s="142"/>
      <c r="G31" s="56" t="s">
        <v>43</v>
      </c>
      <c r="H31" s="57">
        <v>5</v>
      </c>
      <c r="I31" s="57">
        <v>1</v>
      </c>
      <c r="J31" s="57">
        <f>calculoB!I54</f>
        <v>0</v>
      </c>
      <c r="K31" s="57">
        <v>4</v>
      </c>
      <c r="L31" s="57">
        <f>calculoB!K54</f>
        <v>0</v>
      </c>
      <c r="M31" s="57">
        <f>calculoB!L54</f>
        <v>0</v>
      </c>
      <c r="N31" s="57">
        <f t="shared" si="1"/>
        <v>0</v>
      </c>
      <c r="O31" s="57">
        <v>6</v>
      </c>
      <c r="P31" s="233"/>
      <c r="Q31" s="142"/>
      <c r="R31" s="218"/>
      <c r="S31" s="142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</row>
    <row r="32" spans="1:29" ht="12.75">
      <c r="A32" s="123"/>
      <c r="B32" s="123"/>
      <c r="C32" s="123"/>
      <c r="D32" s="123"/>
      <c r="E32" s="123"/>
      <c r="F32" s="142"/>
      <c r="G32" s="58" t="s">
        <v>79</v>
      </c>
      <c r="H32" s="57">
        <v>5</v>
      </c>
      <c r="I32" s="57">
        <f>calculoB!H55</f>
        <v>0</v>
      </c>
      <c r="J32" s="57">
        <f>calculoB!I55</f>
        <v>0</v>
      </c>
      <c r="K32" s="57">
        <v>5</v>
      </c>
      <c r="L32" s="57">
        <f>calculoB!K55</f>
        <v>2</v>
      </c>
      <c r="M32" s="57">
        <f>calculoB!L55</f>
        <v>6</v>
      </c>
      <c r="N32" s="57">
        <f t="shared" si="1"/>
        <v>-4</v>
      </c>
      <c r="O32" s="57">
        <v>5</v>
      </c>
      <c r="P32" s="233"/>
      <c r="Q32" s="233"/>
      <c r="R32" s="234"/>
      <c r="S32" s="23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</row>
    <row r="33" spans="1:29" ht="12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224"/>
      <c r="O33" s="224"/>
      <c r="P33" s="224"/>
      <c r="Q33" s="224"/>
      <c r="R33" s="225"/>
      <c r="S33" s="224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</row>
    <row r="34" spans="1:29" ht="12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224"/>
      <c r="O34" s="224"/>
      <c r="P34" s="224"/>
      <c r="Q34" s="123"/>
      <c r="R34" s="228"/>
      <c r="S34" s="224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</row>
    <row r="35" spans="1:29" ht="13.5">
      <c r="A35" s="123"/>
      <c r="B35" s="236"/>
      <c r="C35" s="237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238"/>
      <c r="O35" s="238"/>
      <c r="P35" s="229" t="s">
        <v>23</v>
      </c>
      <c r="Q35" s="230">
        <f ca="1">TODAY()</f>
        <v>42415</v>
      </c>
      <c r="R35" s="231">
        <f ca="1">NOW()</f>
        <v>42415.857764120374</v>
      </c>
      <c r="S35" s="232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</row>
    <row r="36" spans="1:29" ht="12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86"/>
      <c r="O36" s="186"/>
      <c r="P36" s="186"/>
      <c r="Q36" s="186"/>
      <c r="R36" s="186"/>
      <c r="S36" s="232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</row>
    <row r="37" spans="1:29" ht="12.7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86"/>
      <c r="O37" s="186"/>
      <c r="P37" s="186"/>
      <c r="Q37" s="186"/>
      <c r="R37" s="235"/>
      <c r="S37" s="232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</row>
    <row r="38" spans="1:29" ht="12.75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86"/>
      <c r="O38" s="186"/>
      <c r="P38" s="186"/>
      <c r="Q38" s="186"/>
      <c r="R38" s="186"/>
      <c r="S38" s="232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</row>
    <row r="39" spans="1:29" ht="12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86"/>
      <c r="O39" s="186"/>
      <c r="P39" s="186"/>
      <c r="Q39" s="270" t="s">
        <v>32</v>
      </c>
      <c r="R39" s="270"/>
      <c r="S39" s="232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</row>
    <row r="40" spans="1:29" ht="12.75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224"/>
      <c r="O40" s="224"/>
      <c r="P40" s="224"/>
      <c r="Q40" s="232"/>
      <c r="R40" s="232"/>
      <c r="S40" s="232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</row>
    <row r="41" spans="1:29" ht="12.75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</row>
    <row r="42" spans="1:29" ht="12.75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</row>
    <row r="43" spans="1:29" ht="12.75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</row>
    <row r="44" spans="1:29" ht="12.75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</row>
    <row r="45" spans="1:29" ht="12.7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</row>
    <row r="46" spans="1:29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</row>
  </sheetData>
  <sheetProtection/>
  <mergeCells count="59">
    <mergeCell ref="Q39:R39"/>
    <mergeCell ref="B4:M4"/>
    <mergeCell ref="H6:I6"/>
    <mergeCell ref="J6:K6"/>
    <mergeCell ref="L5:M5"/>
    <mergeCell ref="L6:M6"/>
    <mergeCell ref="L8:M8"/>
    <mergeCell ref="J7:K7"/>
    <mergeCell ref="J8:K8"/>
    <mergeCell ref="J9:K9"/>
    <mergeCell ref="Q13:R13"/>
    <mergeCell ref="G24:O24"/>
    <mergeCell ref="L9:M9"/>
    <mergeCell ref="L10:M10"/>
    <mergeCell ref="L11:M11"/>
    <mergeCell ref="H9:I9"/>
    <mergeCell ref="H10:I10"/>
    <mergeCell ref="H11:I11"/>
    <mergeCell ref="J11:K11"/>
    <mergeCell ref="J10:K10"/>
    <mergeCell ref="Q11:R11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H12:I12"/>
    <mergeCell ref="J12:K12"/>
    <mergeCell ref="L12:M12"/>
    <mergeCell ref="H13:I13"/>
    <mergeCell ref="J13:K13"/>
    <mergeCell ref="L13:M13"/>
    <mergeCell ref="H14:I14"/>
    <mergeCell ref="J14:K14"/>
    <mergeCell ref="L14:M14"/>
    <mergeCell ref="H15:I15"/>
    <mergeCell ref="J15:K15"/>
    <mergeCell ref="L15:M15"/>
    <mergeCell ref="L19:M19"/>
    <mergeCell ref="H16:I16"/>
    <mergeCell ref="J16:K16"/>
    <mergeCell ref="L16:M16"/>
    <mergeCell ref="H17:I17"/>
    <mergeCell ref="J17:K17"/>
    <mergeCell ref="L17:M17"/>
    <mergeCell ref="H20:I20"/>
    <mergeCell ref="J20:K20"/>
    <mergeCell ref="L20:M20"/>
    <mergeCell ref="Q15:R15"/>
    <mergeCell ref="Q17:R17"/>
    <mergeCell ref="H18:I18"/>
    <mergeCell ref="J18:K18"/>
    <mergeCell ref="L18:M18"/>
    <mergeCell ref="H19:I19"/>
    <mergeCell ref="J19:K19"/>
  </mergeCells>
  <conditionalFormatting sqref="B7:G7 J7:M7 J9:M9 J8:K8 J10:K20 C13:E13 L11:M20">
    <cfRule type="expression" priority="115" dxfId="0" stopIfTrue="1">
      <formula>IF(OR($L$7="en juego",$L$7="hoy!"),1,0)</formula>
    </cfRule>
  </conditionalFormatting>
  <conditionalFormatting sqref="G6:G11 B6:M6 F9 C12:E12 C7:C11 C13:C20 E7:E11 E13:E20 G7:M20">
    <cfRule type="expression" priority="116" dxfId="0" stopIfTrue="1">
      <formula>IF(OR($L$6="en juego",$L$6="hoy!"),1,0)</formula>
    </cfRule>
  </conditionalFormatting>
  <conditionalFormatting sqref="H9:K11 B8:M8 G6:G20 H10:M10 J13:K13 J15:K15 J17:K17 J19:K20 H19:I19 C14:E14 H12:M12 H14:M14 H16:M16 J18:M18 L20:M20">
    <cfRule type="expression" priority="117" dxfId="0" stopIfTrue="1">
      <formula>IF(OR($L$8="en juego",$L$8="hoy!"),1,0)</formula>
    </cfRule>
  </conditionalFormatting>
  <conditionalFormatting sqref="B9:M9 H11:I20 H11:M11 J13:M13 J15:M15 J17:K17 J19:K20 C15:E15 C18:E18 L11:M20">
    <cfRule type="expression" priority="118" dxfId="0" stopIfTrue="1">
      <formula>IF(OR($L$9="en juego",$L$9="hoy!"),1,0)</formula>
    </cfRule>
  </conditionalFormatting>
  <conditionalFormatting sqref="B10:M10 H12:M12 H11:K11 H13:K13 H15:K15 H17:K17 H19:K20 H16:M16 L20:M20 C16:E16 C19:E19 H14:M14 H18:M18">
    <cfRule type="expression" priority="119" dxfId="0" stopIfTrue="1">
      <formula>IF(OR($L$10="en juego",$L$10="hoy!"),1,0)</formula>
    </cfRule>
  </conditionalFormatting>
  <conditionalFormatting sqref="J11:M11 B11:G20 L11:M20">
    <cfRule type="expression" priority="120" dxfId="0" stopIfTrue="1">
      <formula>IF(OR($L$11="en juego",$L$11="hoy!"),1,0)</formula>
    </cfRule>
  </conditionalFormatting>
  <conditionalFormatting sqref="F26:F30">
    <cfRule type="expression" priority="126" dxfId="35" stopIfTrue="1">
      <formula>IF(AND($H$26=3,$H$27=3,$H$31=3,$H$32=3),1,0)</formula>
    </cfRule>
  </conditionalFormatting>
  <conditionalFormatting sqref="G26:O30">
    <cfRule type="expression" priority="128" dxfId="0" stopIfTrue="1">
      <formula>IF(AND($H$26=3,$H$27=3,$H$31=3,$H$32=3),1,0)</formula>
    </cfRule>
  </conditionalFormatting>
  <conditionalFormatting sqref="F27">
    <cfRule type="expression" priority="5" dxfId="35" stopIfTrue="1">
      <formula>IF(AND($H$26=3,$H$27=3,$H$28=3,$H$29=3),1,0)</formula>
    </cfRule>
  </conditionalFormatting>
  <conditionalFormatting sqref="F28">
    <cfRule type="expression" priority="4" dxfId="35" stopIfTrue="1">
      <formula>IF(AND($H$26=3,$H$27=3,$H$28=3,$H$29=3),1,0)</formula>
    </cfRule>
  </conditionalFormatting>
  <conditionalFormatting sqref="F29">
    <cfRule type="expression" priority="3" dxfId="35" stopIfTrue="1">
      <formula>IF(AND($H$26=3,$H$27=3,$H$28=3,$H$29=3),1,0)</formula>
    </cfRule>
  </conditionalFormatting>
  <conditionalFormatting sqref="F30">
    <cfRule type="expression" priority="2" dxfId="35" stopIfTrue="1">
      <formula>IF(AND($H$26=3,$H$27=3,$H$28=3,$H$29=3),1,0)</formula>
    </cfRule>
  </conditionalFormatting>
  <conditionalFormatting sqref="G31">
    <cfRule type="expression" priority="1" dxfId="0" stopIfTrue="1">
      <formula>IF(AND($H$26=3,$H$27=3,$H$31=3,$H$32=3),1,0)</formula>
    </cfRule>
  </conditionalFormatting>
  <dataValidations count="1">
    <dataValidation type="whole" allowBlank="1" showErrorMessage="1" errorTitle="Dato no válido" error="Ingrese sólo un número entero&#10;entre 0 y 99." sqref="E6:E20 C6:C20">
      <formula1>0</formula1>
      <formula2>99</formula2>
    </dataValidation>
  </dataValidations>
  <hyperlinks>
    <hyperlink ref="Q39:R39" location="Menu!A1" display="Menu Principal"/>
  </hyperlinks>
  <printOptions/>
  <pageMargins left="0.7480314960629921" right="0.7480314960629921" top="0.984251968503937" bottom="0.984251968503937" header="0" footer="0"/>
  <pageSetup fitToHeight="1" fitToWidth="1" horizontalDpi="300" verticalDpi="3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showGridLines="0" showRowColHeaders="0" zoomScalePageLayoutView="0" workbookViewId="0" topLeftCell="A1">
      <selection activeCell="Q18" sqref="Q18"/>
    </sheetView>
  </sheetViews>
  <sheetFormatPr defaultColWidth="11.421875" defaultRowHeight="12.75"/>
  <cols>
    <col min="1" max="1" width="3.7109375" style="0" customWidth="1"/>
    <col min="2" max="2" width="10.421875" style="0" customWidth="1"/>
    <col min="3" max="3" width="8.7109375" style="0" customWidth="1"/>
    <col min="4" max="4" width="8.00390625" style="0" customWidth="1"/>
    <col min="5" max="5" width="22.57421875" style="0" customWidth="1"/>
    <col min="6" max="6" width="3.7109375" style="0" customWidth="1"/>
    <col min="7" max="7" width="2.00390625" style="0" customWidth="1"/>
    <col min="8" max="8" width="6.421875" style="0" customWidth="1"/>
    <col min="9" max="9" width="11.7109375" style="0" customWidth="1"/>
    <col min="10" max="10" width="23.28125" style="0" customWidth="1"/>
    <col min="11" max="11" width="3.8515625" style="0" customWidth="1"/>
    <col min="12" max="12" width="7.7109375" style="0" customWidth="1"/>
    <col min="13" max="13" width="7.57421875" style="0" customWidth="1"/>
    <col min="14" max="14" width="1.7109375" style="0" customWidth="1"/>
  </cols>
  <sheetData>
    <row r="1" spans="1:15" ht="34.5" customHeight="1">
      <c r="A1" s="274" t="s">
        <v>81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17"/>
    </row>
    <row r="2" spans="1:15" ht="34.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17"/>
    </row>
    <row r="3" spans="1:15" ht="15" customHeight="1">
      <c r="A3" s="68"/>
      <c r="B3" s="68"/>
      <c r="C3" s="68"/>
      <c r="D3" s="68"/>
      <c r="E3" s="71"/>
      <c r="F3" s="71"/>
      <c r="G3" s="68"/>
      <c r="H3" s="68"/>
      <c r="I3" s="68"/>
      <c r="J3" s="68"/>
      <c r="K3" s="68"/>
      <c r="L3" s="112"/>
      <c r="M3" s="113"/>
      <c r="N3" s="76"/>
      <c r="O3" s="123"/>
    </row>
    <row r="4" spans="1:15" ht="12.75" customHeight="1">
      <c r="A4" s="68"/>
      <c r="B4" s="68"/>
      <c r="C4" s="68"/>
      <c r="D4" s="68"/>
      <c r="E4" s="71"/>
      <c r="F4" s="71"/>
      <c r="G4" s="68"/>
      <c r="H4" s="68"/>
      <c r="I4" s="68"/>
      <c r="J4" s="68"/>
      <c r="K4" s="68"/>
      <c r="L4" s="124">
        <f ca="1">TODAY()</f>
        <v>42415</v>
      </c>
      <c r="M4" s="125">
        <f ca="1">NOW()</f>
        <v>42415.857764120374</v>
      </c>
      <c r="N4" s="76"/>
      <c r="O4" s="123"/>
    </row>
    <row r="5" spans="1:15" ht="12.75" customHeight="1">
      <c r="A5" s="68"/>
      <c r="B5" s="68"/>
      <c r="C5" s="68"/>
      <c r="D5" s="68"/>
      <c r="E5" s="71"/>
      <c r="F5" s="71"/>
      <c r="G5" s="68"/>
      <c r="H5" s="68"/>
      <c r="I5" s="68"/>
      <c r="J5" s="68"/>
      <c r="K5" s="68"/>
      <c r="L5" s="124"/>
      <c r="M5" s="125"/>
      <c r="N5" s="76"/>
      <c r="O5" s="123"/>
    </row>
    <row r="6" spans="1:15" ht="13.5">
      <c r="A6" s="123"/>
      <c r="B6" s="275" t="s">
        <v>39</v>
      </c>
      <c r="C6" s="275"/>
      <c r="D6" s="275"/>
      <c r="E6" s="126" t="s">
        <v>82</v>
      </c>
      <c r="F6" s="126"/>
      <c r="G6" s="127"/>
      <c r="H6" s="127"/>
      <c r="I6" s="128"/>
      <c r="J6" s="97" t="s">
        <v>83</v>
      </c>
      <c r="K6" s="97"/>
      <c r="L6" s="97"/>
      <c r="M6" s="97"/>
      <c r="N6" s="97"/>
      <c r="O6" s="123"/>
    </row>
    <row r="7" spans="1:15" ht="13.5">
      <c r="A7" s="123"/>
      <c r="B7" s="129"/>
      <c r="C7" s="129"/>
      <c r="D7" s="129"/>
      <c r="E7" s="129"/>
      <c r="F7" s="129"/>
      <c r="G7" s="130"/>
      <c r="H7" s="130"/>
      <c r="I7" s="131"/>
      <c r="J7" s="129"/>
      <c r="K7" s="129"/>
      <c r="L7" s="129"/>
      <c r="M7" s="129"/>
      <c r="N7" s="129"/>
      <c r="O7" s="123"/>
    </row>
    <row r="8" spans="1:15" ht="12.75">
      <c r="A8" s="123"/>
      <c r="B8" s="104"/>
      <c r="C8" s="104"/>
      <c r="D8" s="104"/>
      <c r="E8" s="132"/>
      <c r="F8" s="132"/>
      <c r="G8" s="132"/>
      <c r="H8" s="132"/>
      <c r="I8" s="132"/>
      <c r="J8" s="132"/>
      <c r="K8" s="21"/>
      <c r="L8" s="21"/>
      <c r="M8" s="21"/>
      <c r="N8" s="21"/>
      <c r="O8" s="123"/>
    </row>
    <row r="9" spans="1:15" ht="12.75">
      <c r="A9" s="123"/>
      <c r="B9" s="33"/>
      <c r="C9" s="33"/>
      <c r="D9" s="27"/>
      <c r="E9" s="133" t="s">
        <v>70</v>
      </c>
      <c r="F9" s="134">
        <v>3</v>
      </c>
      <c r="G9" s="34"/>
      <c r="H9" s="28"/>
      <c r="I9" s="27"/>
      <c r="J9" s="27"/>
      <c r="K9" s="21"/>
      <c r="L9" s="21"/>
      <c r="M9" s="21"/>
      <c r="N9" s="21"/>
      <c r="O9" s="123"/>
    </row>
    <row r="10" spans="1:15" ht="12.75">
      <c r="A10" s="123"/>
      <c r="B10" s="135">
        <v>3</v>
      </c>
      <c r="C10" s="136">
        <v>41021</v>
      </c>
      <c r="D10" s="137">
        <v>0.5208333333333334</v>
      </c>
      <c r="E10" s="35"/>
      <c r="F10" s="27"/>
      <c r="G10" s="29"/>
      <c r="H10" s="30"/>
      <c r="I10" s="31"/>
      <c r="J10" s="133" t="str">
        <f>IF(AND(E9&lt;&gt;"",E11&lt;&gt;""),IF(OR(F9="",F11="",AND(F9=F11,OR(G9="",G11=""))),"CF1",IF(F9=F11,IF(G9&gt;G11,E9,E11),IF(F9&gt;F11,E9,E11))),"")</f>
        <v>Elena López</v>
      </c>
      <c r="K10" s="21"/>
      <c r="L10" s="21"/>
      <c r="M10" s="21"/>
      <c r="N10" s="21"/>
      <c r="O10" s="123"/>
    </row>
    <row r="11" spans="1:15" ht="12.75">
      <c r="A11" s="123"/>
      <c r="B11" s="135"/>
      <c r="C11" s="27"/>
      <c r="D11" s="27"/>
      <c r="E11" s="133" t="s">
        <v>90</v>
      </c>
      <c r="F11" s="134">
        <v>0</v>
      </c>
      <c r="G11" s="40"/>
      <c r="H11" s="32"/>
      <c r="I11" s="27"/>
      <c r="J11" s="135"/>
      <c r="K11" s="21"/>
      <c r="L11" s="21"/>
      <c r="M11" s="21"/>
      <c r="N11" s="21"/>
      <c r="O11" s="123"/>
    </row>
    <row r="12" spans="1:15" ht="12.75">
      <c r="A12" s="123"/>
      <c r="B12" s="138"/>
      <c r="C12" s="139"/>
      <c r="D12" s="139"/>
      <c r="E12" s="138"/>
      <c r="F12" s="139"/>
      <c r="G12" s="139"/>
      <c r="H12" s="139"/>
      <c r="I12" s="139"/>
      <c r="J12" s="138"/>
      <c r="K12" s="68"/>
      <c r="L12" s="68"/>
      <c r="M12" s="68"/>
      <c r="N12" s="68"/>
      <c r="O12" s="123"/>
    </row>
    <row r="13" spans="1:15" ht="12.75">
      <c r="A13" s="123"/>
      <c r="B13" s="135"/>
      <c r="C13" s="27"/>
      <c r="D13" s="27"/>
      <c r="E13" s="133" t="s">
        <v>49</v>
      </c>
      <c r="F13" s="134">
        <v>3</v>
      </c>
      <c r="G13" s="34"/>
      <c r="H13" s="28"/>
      <c r="I13" s="27"/>
      <c r="J13" s="135"/>
      <c r="K13" s="21"/>
      <c r="L13" s="21"/>
      <c r="M13" s="21"/>
      <c r="N13" s="21"/>
      <c r="O13" s="123"/>
    </row>
    <row r="14" spans="1:15" ht="12.75">
      <c r="A14" s="123"/>
      <c r="B14" s="135">
        <v>4</v>
      </c>
      <c r="C14" s="136">
        <v>41021</v>
      </c>
      <c r="D14" s="137">
        <v>0.5208333333333334</v>
      </c>
      <c r="E14" s="35"/>
      <c r="F14" s="27"/>
      <c r="G14" s="29"/>
      <c r="H14" s="30"/>
      <c r="I14" s="31"/>
      <c r="J14" s="133" t="str">
        <f>IF(AND(E13&lt;&gt;"",E15&lt;&gt;""),IF(OR(F13="",F15="",AND(F13=F15,OR(G13="",G15=""))),"CF2",IF(F13=F15,IF(G13&gt;G15,E13,E15),IF(F13&gt;F15,E13,E15))),"")</f>
        <v>Nayra Duque</v>
      </c>
      <c r="K14" s="21"/>
      <c r="L14" s="21"/>
      <c r="M14" s="21"/>
      <c r="N14" s="21"/>
      <c r="O14" s="123"/>
    </row>
    <row r="15" spans="1:15" ht="12.75">
      <c r="A15" s="123"/>
      <c r="B15" s="135"/>
      <c r="C15" s="27"/>
      <c r="D15" s="27"/>
      <c r="E15" s="133" t="s">
        <v>44</v>
      </c>
      <c r="F15" s="134">
        <v>1</v>
      </c>
      <c r="G15" s="40"/>
      <c r="H15" s="32"/>
      <c r="I15" s="27"/>
      <c r="J15" s="135"/>
      <c r="K15" s="21"/>
      <c r="L15" s="21"/>
      <c r="M15" s="21"/>
      <c r="N15" s="21"/>
      <c r="O15" s="123"/>
    </row>
    <row r="16" spans="1:15" ht="12.75">
      <c r="A16" s="123"/>
      <c r="B16" s="138"/>
      <c r="C16" s="139"/>
      <c r="D16" s="139"/>
      <c r="E16" s="138"/>
      <c r="F16" s="139"/>
      <c r="G16" s="139"/>
      <c r="H16" s="139"/>
      <c r="I16" s="139"/>
      <c r="J16" s="138"/>
      <c r="K16" s="68"/>
      <c r="L16" s="68"/>
      <c r="M16" s="68"/>
      <c r="N16" s="68"/>
      <c r="O16" s="123"/>
    </row>
    <row r="17" spans="1:15" ht="12.75">
      <c r="A17" s="123"/>
      <c r="B17" s="135"/>
      <c r="C17" s="27"/>
      <c r="D17" s="27"/>
      <c r="E17" s="133" t="s">
        <v>48</v>
      </c>
      <c r="F17" s="134">
        <v>3</v>
      </c>
      <c r="G17" s="34"/>
      <c r="H17" s="28"/>
      <c r="I17" s="27"/>
      <c r="J17" s="135"/>
      <c r="K17" s="21"/>
      <c r="L17" s="21"/>
      <c r="M17" s="21"/>
      <c r="N17" s="21"/>
      <c r="O17" s="123"/>
    </row>
    <row r="18" spans="1:15" ht="12.75">
      <c r="A18" s="123"/>
      <c r="B18" s="135">
        <v>6</v>
      </c>
      <c r="C18" s="136">
        <v>41021</v>
      </c>
      <c r="D18" s="137">
        <v>0.5208333333333334</v>
      </c>
      <c r="E18" s="35"/>
      <c r="F18" s="27"/>
      <c r="G18" s="29"/>
      <c r="H18" s="30"/>
      <c r="I18" s="31"/>
      <c r="J18" s="133" t="str">
        <f>IF(AND(E17&lt;&gt;"",E19&lt;&gt;""),IF(OR(F17="",F19="",AND(F17=F19,OR(G17="",G19=""))),"CF3",IF(F17=F19,IF(G17&gt;G19,E17,E19),IF(F17&gt;F19,E17,E19))),"")</f>
        <v>Leticia Gil</v>
      </c>
      <c r="K18" s="21"/>
      <c r="L18" s="21"/>
      <c r="M18" s="21"/>
      <c r="N18" s="21"/>
      <c r="O18" s="123"/>
    </row>
    <row r="19" spans="1:15" ht="12.75">
      <c r="A19" s="123"/>
      <c r="B19" s="135"/>
      <c r="C19" s="27"/>
      <c r="D19" s="27"/>
      <c r="E19" s="133" t="s">
        <v>78</v>
      </c>
      <c r="F19" s="134">
        <v>0</v>
      </c>
      <c r="G19" s="40"/>
      <c r="H19" s="32"/>
      <c r="I19" s="27"/>
      <c r="J19" s="135"/>
      <c r="K19" s="21"/>
      <c r="L19" s="21"/>
      <c r="M19" s="21"/>
      <c r="N19" s="21"/>
      <c r="O19" s="123"/>
    </row>
    <row r="20" spans="1:15" ht="12.75">
      <c r="A20" s="123"/>
      <c r="B20" s="138"/>
      <c r="C20" s="139"/>
      <c r="D20" s="139"/>
      <c r="E20" s="138"/>
      <c r="F20" s="139"/>
      <c r="G20" s="139"/>
      <c r="H20" s="139"/>
      <c r="I20" s="139"/>
      <c r="J20" s="138"/>
      <c r="K20" s="68"/>
      <c r="L20" s="68"/>
      <c r="M20" s="68"/>
      <c r="N20" s="68"/>
      <c r="O20" s="123"/>
    </row>
    <row r="21" spans="1:15" ht="12.75">
      <c r="A21" s="123"/>
      <c r="B21" s="135"/>
      <c r="C21" s="27"/>
      <c r="D21" s="27"/>
      <c r="E21" s="133" t="s">
        <v>89</v>
      </c>
      <c r="F21" s="134">
        <v>2</v>
      </c>
      <c r="G21" s="34"/>
      <c r="H21" s="28"/>
      <c r="I21" s="27"/>
      <c r="J21" s="135"/>
      <c r="K21" s="21"/>
      <c r="L21" s="21"/>
      <c r="M21" s="21"/>
      <c r="N21" s="21"/>
      <c r="O21" s="123"/>
    </row>
    <row r="22" spans="1:15" ht="12.75">
      <c r="A22" s="123"/>
      <c r="B22" s="135">
        <v>7</v>
      </c>
      <c r="C22" s="136">
        <v>41021</v>
      </c>
      <c r="D22" s="137">
        <v>0.5208333333333334</v>
      </c>
      <c r="E22" s="35"/>
      <c r="F22" s="27"/>
      <c r="G22" s="29"/>
      <c r="H22" s="30"/>
      <c r="I22" s="31"/>
      <c r="J22" s="133" t="str">
        <f>IF(AND(E21&lt;&gt;"",E23&lt;&gt;""),IF(OR(F21="",F23="",AND(F21=F23,OR(G21="",G23=""))),"CF4",IF(F21=F23,IF(G21&gt;G23,E21,E23),IF(F21&gt;F23,E21,E23))),"")</f>
        <v>María Pérez</v>
      </c>
      <c r="K22" s="21"/>
      <c r="L22" s="21"/>
      <c r="M22" s="21"/>
      <c r="N22" s="21"/>
      <c r="O22" s="123"/>
    </row>
    <row r="23" spans="1:15" ht="12.75">
      <c r="A23" s="123"/>
      <c r="B23" s="33"/>
      <c r="C23" s="33"/>
      <c r="D23" s="33"/>
      <c r="E23" s="133" t="s">
        <v>47</v>
      </c>
      <c r="F23" s="134">
        <v>3</v>
      </c>
      <c r="G23" s="40"/>
      <c r="H23" s="32"/>
      <c r="I23" s="27"/>
      <c r="J23" s="27"/>
      <c r="K23" s="21"/>
      <c r="L23" s="21"/>
      <c r="M23" s="21"/>
      <c r="N23" s="21"/>
      <c r="O23" s="123"/>
    </row>
    <row r="24" spans="1:15" ht="12.75">
      <c r="A24" s="123"/>
      <c r="B24" s="33"/>
      <c r="C24" s="33"/>
      <c r="D24" s="33"/>
      <c r="E24" s="27"/>
      <c r="F24" s="27"/>
      <c r="G24" s="27"/>
      <c r="H24" s="27"/>
      <c r="I24" s="27"/>
      <c r="J24" s="27"/>
      <c r="K24" s="21"/>
      <c r="L24" s="21"/>
      <c r="M24" s="21"/>
      <c r="N24" s="21"/>
      <c r="O24" s="123"/>
    </row>
    <row r="25" spans="1:15" ht="12.7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</row>
    <row r="26" spans="1:15" ht="12.7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</row>
    <row r="27" spans="1:15" ht="12.7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1:15" ht="12.7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1:15" ht="12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1:15" ht="12.7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</row>
    <row r="31" spans="1:15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</row>
    <row r="32" spans="1:15" ht="12.7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</row>
    <row r="33" spans="1:15" ht="12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</row>
    <row r="34" spans="1:15" ht="12.75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1:15" ht="12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</sheetData>
  <sheetProtection/>
  <mergeCells count="2">
    <mergeCell ref="A1:N2"/>
    <mergeCell ref="B6:D6"/>
  </mergeCells>
  <conditionalFormatting sqref="G9 G11">
    <cfRule type="expression" priority="22" dxfId="69" stopIfTrue="1">
      <formula>IF(AND($F$9=$F$11,$F$9&lt;&gt;"",$F$11&lt;&gt;""),1,0)</formula>
    </cfRule>
  </conditionalFormatting>
  <conditionalFormatting sqref="G13 G15">
    <cfRule type="expression" priority="21" dxfId="69" stopIfTrue="1">
      <formula>IF(AND($F$13=$F$15,$F$13&lt;&gt;"",$F$15&lt;&gt;""),1,0)</formula>
    </cfRule>
  </conditionalFormatting>
  <conditionalFormatting sqref="G17 G19">
    <cfRule type="expression" priority="20" dxfId="69" stopIfTrue="1">
      <formula>IF(AND($F$17=$F$19,$F$17&lt;&gt;"",$F$19&lt;&gt;""),1,0)</formula>
    </cfRule>
  </conditionalFormatting>
  <conditionalFormatting sqref="G21 G23">
    <cfRule type="expression" priority="19" dxfId="69" stopIfTrue="1">
      <formula>IF(AND($F$21=$F$23,$F$21&lt;&gt;"",$F$23&lt;&gt;""),1,0)</formula>
    </cfRule>
  </conditionalFormatting>
  <conditionalFormatting sqref="B10:E10 C14:D14 C18:D18 C22:D22">
    <cfRule type="expression" priority="18" dxfId="0" stopIfTrue="1">
      <formula>IF(OR($E$10="en juego",$E$10="hoy!"),1,0)</formula>
    </cfRule>
  </conditionalFormatting>
  <conditionalFormatting sqref="B14 D14:E14 D22">
    <cfRule type="expression" priority="17" dxfId="0" stopIfTrue="1">
      <formula>IF(OR($E$14="en juego",$E$14="hoy!"),1,0)</formula>
    </cfRule>
  </conditionalFormatting>
  <conditionalFormatting sqref="B18:C18 E18 C22">
    <cfRule type="expression" priority="16" dxfId="0" stopIfTrue="1">
      <formula>IF(OR($E$18="en juego",$E$18="hoy!"),1,0)</formula>
    </cfRule>
  </conditionalFormatting>
  <conditionalFormatting sqref="B22 E22">
    <cfRule type="expression" priority="15" dxfId="0" stopIfTrue="1">
      <formula>IF(OR($E$22="en juego",$E$22="hoy!"),1,0)</formula>
    </cfRule>
  </conditionalFormatting>
  <conditionalFormatting sqref="D18">
    <cfRule type="expression" priority="14" dxfId="0" stopIfTrue="1">
      <formula>IF(OR($E$14="en juego",$E$14="hoy!"),1,0)</formula>
    </cfRule>
  </conditionalFormatting>
  <conditionalFormatting sqref="D22">
    <cfRule type="expression" priority="13" dxfId="0" stopIfTrue="1">
      <formula>IF(OR($E$14="en juego",$E$14="hoy!"),1,0)</formula>
    </cfRule>
  </conditionalFormatting>
  <conditionalFormatting sqref="D18">
    <cfRule type="expression" priority="12" dxfId="0" stopIfTrue="1">
      <formula>IF(OR($E$14="en juego",$E$14="hoy!"),1,0)</formula>
    </cfRule>
  </conditionalFormatting>
  <conditionalFormatting sqref="D22">
    <cfRule type="expression" priority="11" dxfId="0" stopIfTrue="1">
      <formula>IF(OR($E$14="en juego",$E$14="hoy!"),1,0)</formula>
    </cfRule>
  </conditionalFormatting>
  <conditionalFormatting sqref="D22">
    <cfRule type="expression" priority="10" dxfId="0" stopIfTrue="1">
      <formula>IF(OR($E$14="en juego",$E$14="hoy!"),1,0)</formula>
    </cfRule>
  </conditionalFormatting>
  <conditionalFormatting sqref="D18">
    <cfRule type="expression" priority="9" dxfId="0" stopIfTrue="1">
      <formula>IF(OR($E$14="en juego",$E$14="hoy!"),1,0)</formula>
    </cfRule>
  </conditionalFormatting>
  <conditionalFormatting sqref="D22">
    <cfRule type="expression" priority="8" dxfId="0" stopIfTrue="1">
      <formula>IF(OR($E$14="en juego",$E$14="hoy!"),1,0)</formula>
    </cfRule>
  </conditionalFormatting>
  <conditionalFormatting sqref="D22">
    <cfRule type="expression" priority="7" dxfId="0" stopIfTrue="1">
      <formula>IF(OR($E$14="en juego",$E$14="hoy!"),1,0)</formula>
    </cfRule>
  </conditionalFormatting>
  <conditionalFormatting sqref="D22">
    <cfRule type="expression" priority="6" dxfId="0" stopIfTrue="1">
      <formula>IF(OR($E$14="en juego",$E$14="hoy!"),1,0)</formula>
    </cfRule>
  </conditionalFormatting>
  <conditionalFormatting sqref="D18">
    <cfRule type="expression" priority="5" dxfId="0" stopIfTrue="1">
      <formula>IF(OR($E$14="en juego",$E$14="hoy!"),1,0)</formula>
    </cfRule>
  </conditionalFormatting>
  <conditionalFormatting sqref="D22">
    <cfRule type="expression" priority="4" dxfId="0" stopIfTrue="1">
      <formula>IF(OR($E$14="en juego",$E$14="hoy!"),1,0)</formula>
    </cfRule>
  </conditionalFormatting>
  <conditionalFormatting sqref="D22">
    <cfRule type="expression" priority="3" dxfId="0" stopIfTrue="1">
      <formula>IF(OR($E$14="en juego",$E$14="hoy!"),1,0)</formula>
    </cfRule>
  </conditionalFormatting>
  <conditionalFormatting sqref="D22">
    <cfRule type="expression" priority="2" dxfId="0" stopIfTrue="1">
      <formula>IF(OR($E$14="en juego",$E$14="hoy!"),1,0)</formula>
    </cfRule>
  </conditionalFormatting>
  <conditionalFormatting sqref="D22">
    <cfRule type="expression" priority="1" dxfId="0" stopIfTrue="1">
      <formula>IF(OR($E$14="en juego",$E$14="hoy!"),1,0)</formula>
    </cfRule>
  </conditionalFormatting>
  <dataValidations count="3">
    <dataValidation type="custom" showErrorMessage="1" errorTitle="Dato no válido" error="Debe introducir antes el resultado del partido." sqref="G9 G11 G13 G15 G17 G19 G21 G23">
      <formula1>IF(F9&lt;&gt;"",1,0)</formula1>
    </dataValidation>
    <dataValidation type="whole" allowBlank="1" showInputMessage="1" showErrorMessage="1" errorTitle="Dato no válido" error="Ingrese sólo un número entero&#10;entre 0 y 99." sqref="F11 F19 F15 F23">
      <formula1>0</formula1>
      <formula2>99</formula2>
    </dataValidation>
    <dataValidation type="whole" allowBlank="1" showInputMessage="1" showErrorMessage="1" errorTitle="Dato no válido." error="Ingrese sólo un número entero&#10;entre 0 y 99." sqref="F9 F13 F17 F21">
      <formula1>0</formula1>
      <formula2>99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92"/>
  <sheetViews>
    <sheetView showGridLines="0" showRowColHeaders="0" showOutlineSymbols="0" zoomScalePageLayoutView="0" workbookViewId="0" topLeftCell="A1">
      <selection activeCell="P15" sqref="P15"/>
    </sheetView>
  </sheetViews>
  <sheetFormatPr defaultColWidth="11.421875" defaultRowHeight="12.75"/>
  <cols>
    <col min="1" max="1" width="2.140625" style="6" customWidth="1"/>
    <col min="2" max="2" width="14.7109375" style="6" customWidth="1"/>
    <col min="3" max="4" width="6.7109375" style="6" customWidth="1"/>
    <col min="5" max="5" width="15.7109375" style="6" customWidth="1"/>
    <col min="6" max="6" width="3.7109375" style="6" customWidth="1"/>
    <col min="7" max="7" width="2.00390625" style="6" customWidth="1"/>
    <col min="8" max="8" width="6.421875" style="6" customWidth="1"/>
    <col min="9" max="9" width="11.7109375" style="6" customWidth="1"/>
    <col min="10" max="10" width="15.7109375" style="6" customWidth="1"/>
    <col min="11" max="11" width="3.7109375" style="6" customWidth="1"/>
    <col min="12" max="12" width="7.7109375" style="6" bestFit="1" customWidth="1"/>
    <col min="13" max="13" width="14.28125" style="6" bestFit="1" customWidth="1"/>
    <col min="14" max="14" width="1.7109375" style="6" customWidth="1"/>
    <col min="15" max="16384" width="11.421875" style="6" customWidth="1"/>
  </cols>
  <sheetData>
    <row r="1" spans="1:21" s="9" customFormat="1" ht="34.5" customHeight="1">
      <c r="A1" s="276" t="s">
        <v>50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140"/>
      <c r="Q1" s="140"/>
      <c r="R1" s="141"/>
      <c r="S1" s="141"/>
      <c r="T1" s="141"/>
      <c r="U1" s="141"/>
    </row>
    <row r="2" spans="1:21" s="9" customFormat="1" ht="34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40"/>
      <c r="Q2" s="140"/>
      <c r="R2" s="141"/>
      <c r="S2" s="141"/>
      <c r="T2" s="141"/>
      <c r="U2" s="141"/>
    </row>
    <row r="3" spans="1:21" ht="19.5" customHeight="1">
      <c r="A3" s="68"/>
      <c r="B3" s="68"/>
      <c r="C3" s="68"/>
      <c r="D3" s="68"/>
      <c r="E3" s="71"/>
      <c r="F3" s="70"/>
      <c r="G3" s="68"/>
      <c r="H3" s="68"/>
      <c r="I3" s="68"/>
      <c r="J3" s="68"/>
      <c r="K3" s="68"/>
      <c r="L3" s="112"/>
      <c r="M3" s="113"/>
      <c r="N3" s="76"/>
      <c r="O3" s="76"/>
      <c r="P3" s="76"/>
      <c r="Q3" s="68"/>
      <c r="R3" s="142"/>
      <c r="S3" s="142"/>
      <c r="T3" s="142"/>
      <c r="U3" s="142"/>
    </row>
    <row r="4" spans="1:21" ht="15" customHeight="1">
      <c r="A4" s="68"/>
      <c r="B4" s="68"/>
      <c r="C4" s="68"/>
      <c r="D4" s="68"/>
      <c r="E4" s="81"/>
      <c r="F4" s="73"/>
      <c r="G4" s="68"/>
      <c r="H4" s="68"/>
      <c r="I4" s="68"/>
      <c r="J4" s="68"/>
      <c r="K4" s="68"/>
      <c r="L4" s="74">
        <f ca="1">TODAY()</f>
        <v>42415</v>
      </c>
      <c r="M4" s="114">
        <f ca="1">NOW()</f>
        <v>42415.857764120374</v>
      </c>
      <c r="N4" s="76"/>
      <c r="O4" s="89" t="s">
        <v>32</v>
      </c>
      <c r="P4" s="90"/>
      <c r="Q4" s="68"/>
      <c r="R4" s="142"/>
      <c r="S4" s="142"/>
      <c r="T4" s="142"/>
      <c r="U4" s="142"/>
    </row>
    <row r="5" spans="1:21" ht="12" customHeight="1">
      <c r="A5" s="68"/>
      <c r="B5" s="277" t="s">
        <v>39</v>
      </c>
      <c r="C5" s="277"/>
      <c r="D5" s="277"/>
      <c r="E5" s="277" t="s">
        <v>40</v>
      </c>
      <c r="F5" s="277"/>
      <c r="G5" s="278"/>
      <c r="H5" s="278"/>
      <c r="I5" s="99"/>
      <c r="J5" s="100" t="s">
        <v>28</v>
      </c>
      <c r="K5" s="21"/>
      <c r="L5" s="119"/>
      <c r="M5" s="68"/>
      <c r="N5" s="68"/>
      <c r="O5" s="68"/>
      <c r="P5" s="68"/>
      <c r="Q5" s="68"/>
      <c r="R5" s="142"/>
      <c r="S5" s="142"/>
      <c r="T5" s="142"/>
      <c r="U5" s="142"/>
    </row>
    <row r="6" spans="1:21" ht="12" customHeight="1">
      <c r="A6" s="68"/>
      <c r="B6" s="101"/>
      <c r="C6" s="101"/>
      <c r="D6" s="101"/>
      <c r="E6" s="101"/>
      <c r="F6" s="101"/>
      <c r="G6" s="102"/>
      <c r="H6" s="102"/>
      <c r="I6" s="103"/>
      <c r="J6" s="101"/>
      <c r="K6" s="68"/>
      <c r="L6" s="119"/>
      <c r="M6" s="68"/>
      <c r="N6" s="68"/>
      <c r="O6" s="68"/>
      <c r="P6" s="68"/>
      <c r="Q6" s="68"/>
      <c r="R6" s="142"/>
      <c r="S6" s="142"/>
      <c r="T6" s="142"/>
      <c r="U6" s="142"/>
    </row>
    <row r="7" spans="1:21" ht="15" customHeight="1">
      <c r="A7" s="84"/>
      <c r="B7" s="104"/>
      <c r="C7" s="104"/>
      <c r="D7" s="104"/>
      <c r="E7" s="105"/>
      <c r="F7" s="105"/>
      <c r="G7" s="105"/>
      <c r="H7" s="105"/>
      <c r="I7" s="105"/>
      <c r="J7" s="105"/>
      <c r="K7" s="21"/>
      <c r="L7" s="68"/>
      <c r="M7" s="120"/>
      <c r="N7" s="68"/>
      <c r="O7" s="68"/>
      <c r="P7" s="68"/>
      <c r="Q7" s="68"/>
      <c r="R7" s="142"/>
      <c r="S7" s="142"/>
      <c r="T7" s="142"/>
      <c r="U7" s="142"/>
    </row>
    <row r="8" spans="1:21" ht="15" customHeight="1">
      <c r="A8" s="84"/>
      <c r="B8" s="33"/>
      <c r="C8" s="33"/>
      <c r="D8" s="33"/>
      <c r="E8" s="65" t="s">
        <v>91</v>
      </c>
      <c r="F8" s="41"/>
      <c r="G8" s="34"/>
      <c r="H8" s="28"/>
      <c r="I8" s="27"/>
      <c r="J8" s="27"/>
      <c r="K8" s="21"/>
      <c r="L8" s="68"/>
      <c r="M8" s="68"/>
      <c r="N8" s="68"/>
      <c r="O8" s="68"/>
      <c r="P8" s="68"/>
      <c r="Q8" s="68"/>
      <c r="R8" s="142"/>
      <c r="S8" s="142"/>
      <c r="T8" s="142"/>
      <c r="U8" s="142"/>
    </row>
    <row r="9" spans="1:21" ht="15" customHeight="1">
      <c r="A9" s="115"/>
      <c r="B9" s="35">
        <v>1</v>
      </c>
      <c r="C9" s="36">
        <v>41021</v>
      </c>
      <c r="D9" s="37">
        <v>0.5347222222222222</v>
      </c>
      <c r="E9" s="42"/>
      <c r="F9" s="38"/>
      <c r="G9" s="29"/>
      <c r="H9" s="30" t="s">
        <v>54</v>
      </c>
      <c r="I9" s="31"/>
      <c r="J9" s="91" t="s">
        <v>91</v>
      </c>
      <c r="K9" s="21"/>
      <c r="L9" s="68"/>
      <c r="M9" s="68"/>
      <c r="N9" s="68"/>
      <c r="O9" s="68"/>
      <c r="P9" s="68"/>
      <c r="Q9" s="68"/>
      <c r="R9" s="142"/>
      <c r="S9" s="142"/>
      <c r="T9" s="142"/>
      <c r="U9" s="142"/>
    </row>
    <row r="10" spans="1:21" ht="15" customHeight="1">
      <c r="A10" s="84"/>
      <c r="B10" s="39"/>
      <c r="C10" s="33"/>
      <c r="D10" s="33"/>
      <c r="E10" s="65" t="s">
        <v>92</v>
      </c>
      <c r="F10" s="41"/>
      <c r="G10" s="40"/>
      <c r="H10" s="32"/>
      <c r="I10" s="27"/>
      <c r="J10" s="27"/>
      <c r="K10" s="21"/>
      <c r="L10" s="68"/>
      <c r="M10" s="68"/>
      <c r="N10" s="68"/>
      <c r="O10" s="68"/>
      <c r="P10" s="68"/>
      <c r="Q10" s="68"/>
      <c r="R10" s="142"/>
      <c r="S10" s="142"/>
      <c r="T10" s="142"/>
      <c r="U10" s="142"/>
    </row>
    <row r="11" spans="1:21" ht="15" customHeight="1">
      <c r="A11" s="84"/>
      <c r="B11" s="39"/>
      <c r="C11" s="33"/>
      <c r="D11" s="33"/>
      <c r="E11" s="106"/>
      <c r="F11" s="107"/>
      <c r="G11" s="108"/>
      <c r="H11" s="31"/>
      <c r="I11" s="27"/>
      <c r="J11" s="27"/>
      <c r="K11" s="21"/>
      <c r="L11" s="68"/>
      <c r="M11" s="68"/>
      <c r="N11" s="68"/>
      <c r="O11" s="68"/>
      <c r="P11" s="68"/>
      <c r="Q11" s="68"/>
      <c r="R11" s="142"/>
      <c r="S11" s="142"/>
      <c r="T11" s="142"/>
      <c r="U11" s="142"/>
    </row>
    <row r="12" spans="1:21" ht="31.5" customHeight="1">
      <c r="A12" s="84"/>
      <c r="B12" s="116"/>
      <c r="C12" s="83"/>
      <c r="D12" s="83"/>
      <c r="E12" s="117"/>
      <c r="F12" s="118"/>
      <c r="G12" s="67"/>
      <c r="H12" s="67"/>
      <c r="I12" s="67"/>
      <c r="J12" s="67"/>
      <c r="K12" s="68"/>
      <c r="L12" s="68"/>
      <c r="M12" s="68"/>
      <c r="N12" s="68"/>
      <c r="O12" s="68"/>
      <c r="P12" s="68"/>
      <c r="Q12" s="68"/>
      <c r="R12" s="142"/>
      <c r="S12" s="142"/>
      <c r="T12" s="142"/>
      <c r="U12" s="142"/>
    </row>
    <row r="13" spans="1:21" ht="15" customHeight="1">
      <c r="A13" s="84"/>
      <c r="B13" s="109"/>
      <c r="C13" s="104"/>
      <c r="D13" s="104"/>
      <c r="E13" s="110"/>
      <c r="F13" s="111"/>
      <c r="G13" s="105"/>
      <c r="H13" s="105"/>
      <c r="I13" s="105"/>
      <c r="J13" s="105"/>
      <c r="K13" s="21"/>
      <c r="L13" s="68"/>
      <c r="M13" s="68"/>
      <c r="N13" s="68"/>
      <c r="O13" s="68"/>
      <c r="P13" s="68"/>
      <c r="Q13" s="68"/>
      <c r="R13" s="142"/>
      <c r="S13" s="142"/>
      <c r="T13" s="142"/>
      <c r="U13" s="142"/>
    </row>
    <row r="14" spans="1:21" ht="15" customHeight="1">
      <c r="A14" s="84"/>
      <c r="B14" s="39"/>
      <c r="C14" s="33"/>
      <c r="D14" s="33"/>
      <c r="E14" s="65" t="s">
        <v>46</v>
      </c>
      <c r="F14" s="41"/>
      <c r="G14" s="34"/>
      <c r="H14" s="28"/>
      <c r="I14" s="27"/>
      <c r="J14" s="27"/>
      <c r="K14" s="21"/>
      <c r="L14" s="68"/>
      <c r="M14" s="68"/>
      <c r="N14" s="68"/>
      <c r="O14" s="68"/>
      <c r="P14" s="68"/>
      <c r="Q14" s="68"/>
      <c r="R14" s="142"/>
      <c r="S14" s="142"/>
      <c r="T14" s="142"/>
      <c r="U14" s="142"/>
    </row>
    <row r="15" spans="1:21" ht="15" customHeight="1">
      <c r="A15" s="115"/>
      <c r="B15" s="35">
        <v>2</v>
      </c>
      <c r="C15" s="36">
        <v>41021</v>
      </c>
      <c r="D15" s="37">
        <v>0.5347222222222222</v>
      </c>
      <c r="E15" s="42"/>
      <c r="F15" s="38"/>
      <c r="G15" s="29"/>
      <c r="H15" s="92">
        <v>40181</v>
      </c>
      <c r="I15" s="31"/>
      <c r="J15" s="91" t="s">
        <v>45</v>
      </c>
      <c r="K15" s="21"/>
      <c r="L15" s="68"/>
      <c r="M15" s="68"/>
      <c r="N15" s="68"/>
      <c r="O15" s="68"/>
      <c r="P15" s="68"/>
      <c r="Q15" s="68"/>
      <c r="R15" s="142"/>
      <c r="S15" s="142"/>
      <c r="T15" s="142"/>
      <c r="U15" s="142"/>
    </row>
    <row r="16" spans="1:21" ht="15" customHeight="1">
      <c r="A16" s="84"/>
      <c r="B16" s="33"/>
      <c r="C16" s="33"/>
      <c r="D16" s="33"/>
      <c r="E16" s="65" t="s">
        <v>45</v>
      </c>
      <c r="F16" s="41"/>
      <c r="G16" s="40"/>
      <c r="H16" s="32"/>
      <c r="I16" s="27"/>
      <c r="J16" s="27"/>
      <c r="K16" s="21"/>
      <c r="L16" s="68"/>
      <c r="M16" s="68"/>
      <c r="N16" s="68"/>
      <c r="O16" s="68"/>
      <c r="P16" s="68"/>
      <c r="Q16" s="68"/>
      <c r="R16" s="142"/>
      <c r="S16" s="142"/>
      <c r="T16" s="142"/>
      <c r="U16" s="142"/>
    </row>
    <row r="17" spans="1:21" ht="15" customHeight="1">
      <c r="A17" s="87"/>
      <c r="B17" s="105"/>
      <c r="C17" s="105"/>
      <c r="D17" s="105"/>
      <c r="E17" s="105"/>
      <c r="F17" s="105"/>
      <c r="G17" s="105"/>
      <c r="H17" s="105"/>
      <c r="I17" s="105"/>
      <c r="J17" s="105"/>
      <c r="K17" s="21"/>
      <c r="L17" s="68"/>
      <c r="M17" s="68"/>
      <c r="N17" s="68"/>
      <c r="O17" s="68"/>
      <c r="P17" s="68"/>
      <c r="Q17" s="68"/>
      <c r="R17" s="142"/>
      <c r="S17" s="142"/>
      <c r="T17" s="142"/>
      <c r="U17" s="142"/>
    </row>
    <row r="18" spans="1:21" ht="14.25" customHeight="1">
      <c r="A18" s="87"/>
      <c r="B18" s="67"/>
      <c r="C18" s="67"/>
      <c r="D18" s="67"/>
      <c r="E18" s="67"/>
      <c r="F18" s="67"/>
      <c r="G18" s="67"/>
      <c r="H18" s="67"/>
      <c r="I18" s="67"/>
      <c r="J18" s="67"/>
      <c r="K18" s="68"/>
      <c r="L18" s="68"/>
      <c r="M18" s="68"/>
      <c r="N18" s="68"/>
      <c r="O18" s="68"/>
      <c r="P18" s="68"/>
      <c r="Q18" s="68"/>
      <c r="R18" s="142"/>
      <c r="S18" s="142"/>
      <c r="T18" s="142"/>
      <c r="U18" s="142"/>
    </row>
    <row r="19" spans="1:21" ht="14.25" customHeight="1">
      <c r="A19" s="8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142"/>
      <c r="S19" s="142"/>
      <c r="T19" s="142"/>
      <c r="U19" s="142"/>
    </row>
    <row r="20" spans="1:21" ht="14.2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142"/>
      <c r="S20" s="142"/>
      <c r="T20" s="142"/>
      <c r="U20" s="142"/>
    </row>
    <row r="21" spans="1:21" ht="1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142"/>
      <c r="S21" s="142"/>
      <c r="T21" s="142"/>
      <c r="U21" s="142"/>
    </row>
    <row r="22" spans="1:21" ht="14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142"/>
      <c r="S22" s="142"/>
      <c r="T22" s="142"/>
      <c r="U22" s="142"/>
    </row>
    <row r="23" spans="1:21" ht="14.2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42"/>
      <c r="S23" s="142"/>
      <c r="T23" s="142"/>
      <c r="U23" s="142"/>
    </row>
    <row r="24" spans="1:21" ht="14.2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142"/>
      <c r="S24" s="142"/>
      <c r="T24" s="142"/>
      <c r="U24" s="142"/>
    </row>
    <row r="25" spans="1:21" ht="1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142"/>
      <c r="S25" s="142"/>
      <c r="T25" s="142"/>
      <c r="U25" s="142"/>
    </row>
    <row r="26" spans="1:21" ht="12.75" hidden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143">
        <f>HOUR(M4)</f>
        <v>20</v>
      </c>
      <c r="S26" s="143">
        <f>MINUTE(M4)</f>
        <v>35</v>
      </c>
      <c r="T26" s="142"/>
      <c r="U26" s="142"/>
    </row>
    <row r="27" spans="1:21" ht="12.75" hidden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143"/>
      <c r="S27" s="144">
        <f>TIME(R26,S26,0)</f>
        <v>0.8576388888888888</v>
      </c>
      <c r="T27" s="142"/>
      <c r="U27" s="142"/>
    </row>
    <row r="28" spans="1:21" ht="1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142"/>
      <c r="S28" s="142"/>
      <c r="T28" s="142"/>
      <c r="U28" s="142"/>
    </row>
    <row r="29" spans="1:21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142"/>
      <c r="S29" s="142"/>
      <c r="T29" s="142"/>
      <c r="U29" s="142"/>
    </row>
    <row r="30" spans="1:21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142"/>
      <c r="S30" s="142"/>
      <c r="T30" s="142"/>
      <c r="U30" s="142"/>
    </row>
    <row r="31" spans="1:17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spans="1:1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</row>
    <row r="666" spans="1:1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</row>
    <row r="667" spans="1:1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</row>
    <row r="668" spans="1:1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</row>
    <row r="669" spans="1:1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</row>
    <row r="670" spans="1:1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</row>
    <row r="671" spans="1:1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</row>
    <row r="672" spans="1:1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</row>
    <row r="673" spans="1:1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</row>
    <row r="674" spans="1:1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</row>
    <row r="675" spans="1:1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</row>
    <row r="676" spans="1:1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</row>
    <row r="677" spans="1:1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</row>
    <row r="678" spans="1:1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</row>
    <row r="679" spans="1:1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</row>
    <row r="680" spans="1:1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</row>
    <row r="681" spans="1:1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</row>
    <row r="682" spans="1:1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</row>
    <row r="683" spans="1:1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</row>
    <row r="684" ht="12.75">
      <c r="L684" s="8"/>
    </row>
    <row r="685" ht="12.75">
      <c r="L685" s="8"/>
    </row>
    <row r="686" ht="12.75">
      <c r="L686" s="8"/>
    </row>
    <row r="687" ht="12.75">
      <c r="L687" s="8"/>
    </row>
    <row r="688" ht="12.75">
      <c r="L688" s="8"/>
    </row>
    <row r="689" ht="12.75">
      <c r="L689" s="8"/>
    </row>
    <row r="690" ht="12.75">
      <c r="L690" s="8"/>
    </row>
    <row r="691" ht="12.75">
      <c r="L691" s="8"/>
    </row>
    <row r="692" ht="12.75">
      <c r="L692" s="8"/>
    </row>
  </sheetData>
  <sheetProtection/>
  <mergeCells count="4">
    <mergeCell ref="A1:O2"/>
    <mergeCell ref="E5:F5"/>
    <mergeCell ref="B5:D5"/>
    <mergeCell ref="G5:H5"/>
  </mergeCells>
  <conditionalFormatting sqref="G10:G11 G8">
    <cfRule type="expression" priority="5" dxfId="69" stopIfTrue="1">
      <formula>IF(AND($F$8=$F$10,$F$8&lt;&gt;"",$F$10&lt;&gt;""),1,0)</formula>
    </cfRule>
  </conditionalFormatting>
  <conditionalFormatting sqref="G14 G16">
    <cfRule type="expression" priority="6" dxfId="69" stopIfTrue="1">
      <formula>IF(AND($F$14=$F$16,$F$14&lt;&gt;"",$F$16&lt;&gt;""),1,0)</formula>
    </cfRule>
  </conditionalFormatting>
  <conditionalFormatting sqref="A9:E9">
    <cfRule type="expression" priority="7" dxfId="0" stopIfTrue="1">
      <formula>IF(OR($E$9="hoy!",$E$9="en juego"),1,0)</formula>
    </cfRule>
  </conditionalFormatting>
  <conditionalFormatting sqref="A15:E15">
    <cfRule type="expression" priority="8" dxfId="0" stopIfTrue="1">
      <formula>IF(OR($E$15="hoy!",$E$15="en juego"),1,0)</formula>
    </cfRule>
  </conditionalFormatting>
  <conditionalFormatting sqref="D15">
    <cfRule type="expression" priority="4" dxfId="0" stopIfTrue="1">
      <formula>IF(OR($E$9="hoy!",$E$9="en juego"),1,0)</formula>
    </cfRule>
  </conditionalFormatting>
  <conditionalFormatting sqref="C15:D15">
    <cfRule type="expression" priority="3" dxfId="0" stopIfTrue="1">
      <formula>IF(OR($E$9="hoy!",$E$9="en juego"),1,0)</formula>
    </cfRule>
  </conditionalFormatting>
  <conditionalFormatting sqref="C15">
    <cfRule type="expression" priority="2" dxfId="0" stopIfTrue="1">
      <formula>IF(OR($E$9="hoy!",$E$9="en juego"),1,0)</formula>
    </cfRule>
  </conditionalFormatting>
  <conditionalFormatting sqref="C15:D15">
    <cfRule type="expression" priority="1" dxfId="0" stopIfTrue="1">
      <formula>IF(OR($E$9="hoy!",$E$9="en juego"),1,0)</formula>
    </cfRule>
  </conditionalFormatting>
  <dataValidations count="3">
    <dataValidation type="whole" allowBlank="1" showInputMessage="1" showErrorMessage="1" errorTitle="Dato no válido." error="Ingrese sólo un número entero&#10;entre 0 y 99." sqref="F14 F8">
      <formula1>0</formula1>
      <formula2>99</formula2>
    </dataValidation>
    <dataValidation type="whole" allowBlank="1" showInputMessage="1" showErrorMessage="1" errorTitle="Dato no válido" error="Ingrese sólo un número entero&#10;entre 0 y 99." sqref="F16 F10:F11">
      <formula1>0</formula1>
      <formula2>99</formula2>
    </dataValidation>
    <dataValidation type="custom" showErrorMessage="1" errorTitle="Dato no válido" error="Debe introducir antes el resultado del partido." sqref="G8 G14 G16 G10:G11">
      <formula1>IF(F8&lt;&gt;"",1,0)</formula1>
    </dataValidation>
  </dataValidations>
  <hyperlinks>
    <hyperlink ref="O4" location="Portada!A1" display="Menu Principal"/>
  </hyperlink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73"/>
  <sheetViews>
    <sheetView showGridLines="0" showRowColHeaders="0" showOutlineSymbols="0" zoomScalePageLayoutView="0" workbookViewId="0" topLeftCell="A1">
      <selection activeCell="J15" sqref="J15:K15"/>
    </sheetView>
  </sheetViews>
  <sheetFormatPr defaultColWidth="11.421875" defaultRowHeight="12.75"/>
  <cols>
    <col min="1" max="1" width="2.140625" style="6" customWidth="1"/>
    <col min="2" max="2" width="14.7109375" style="6" customWidth="1"/>
    <col min="3" max="4" width="6.7109375" style="6" customWidth="1"/>
    <col min="5" max="5" width="15.7109375" style="6" customWidth="1"/>
    <col min="6" max="6" width="3.7109375" style="6" customWidth="1"/>
    <col min="7" max="7" width="2.00390625" style="6" customWidth="1"/>
    <col min="8" max="8" width="6.421875" style="6" customWidth="1"/>
    <col min="9" max="9" width="11.7109375" style="6" customWidth="1"/>
    <col min="10" max="10" width="15.7109375" style="6" customWidth="1"/>
    <col min="11" max="11" width="9.57421875" style="6" customWidth="1"/>
    <col min="12" max="12" width="14.8515625" style="6" customWidth="1"/>
    <col min="13" max="13" width="12.140625" style="6" customWidth="1"/>
    <col min="14" max="14" width="1.7109375" style="6" customWidth="1"/>
    <col min="15" max="16384" width="11.421875" style="6" customWidth="1"/>
  </cols>
  <sheetData>
    <row r="1" spans="1:21" s="9" customFormat="1" ht="34.5" customHeight="1">
      <c r="A1" s="276" t="s">
        <v>51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145"/>
      <c r="P1" s="140"/>
      <c r="Q1" s="140"/>
      <c r="R1" s="140"/>
      <c r="S1" s="141"/>
      <c r="T1" s="141"/>
      <c r="U1" s="7"/>
    </row>
    <row r="2" spans="1:21" s="9" customFormat="1" ht="34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145"/>
      <c r="P2" s="140"/>
      <c r="Q2" s="140"/>
      <c r="R2" s="140"/>
      <c r="S2" s="141"/>
      <c r="T2" s="141"/>
      <c r="U2" s="7"/>
    </row>
    <row r="3" spans="1:20" ht="12" customHeight="1">
      <c r="A3" s="69"/>
      <c r="B3" s="68"/>
      <c r="C3" s="70"/>
      <c r="D3" s="68"/>
      <c r="E3" s="71"/>
      <c r="F3" s="71"/>
      <c r="G3" s="68"/>
      <c r="H3" s="68"/>
      <c r="I3" s="68"/>
      <c r="J3" s="68"/>
      <c r="K3" s="68"/>
      <c r="L3" s="72"/>
      <c r="M3" s="73"/>
      <c r="N3" s="68"/>
      <c r="O3" s="68"/>
      <c r="P3" s="68"/>
      <c r="Q3" s="68"/>
      <c r="R3" s="68"/>
      <c r="S3" s="142"/>
      <c r="T3" s="142"/>
    </row>
    <row r="4" spans="1:20" ht="9.75" customHeight="1">
      <c r="A4" s="69"/>
      <c r="B4" s="68"/>
      <c r="C4" s="70"/>
      <c r="D4" s="68"/>
      <c r="E4" s="71"/>
      <c r="F4" s="71"/>
      <c r="G4" s="68"/>
      <c r="H4" s="68"/>
      <c r="I4" s="68"/>
      <c r="J4" s="68"/>
      <c r="K4" s="68"/>
      <c r="L4" s="74">
        <f ca="1">TODAY()</f>
        <v>42415</v>
      </c>
      <c r="M4" s="75">
        <f ca="1">NOW()</f>
        <v>42415.857764120374</v>
      </c>
      <c r="N4" s="76"/>
      <c r="O4" s="68"/>
      <c r="P4" s="90"/>
      <c r="Q4" s="68"/>
      <c r="R4" s="68"/>
      <c r="S4" s="142"/>
      <c r="T4" s="142"/>
    </row>
    <row r="5" spans="1:20" ht="14.25" customHeight="1">
      <c r="A5" s="69"/>
      <c r="B5" s="77"/>
      <c r="C5" s="70"/>
      <c r="D5" s="68"/>
      <c r="E5" s="71"/>
      <c r="F5" s="71"/>
      <c r="G5" s="68"/>
      <c r="H5" s="68"/>
      <c r="I5" s="68"/>
      <c r="J5" s="68"/>
      <c r="K5" s="68"/>
      <c r="L5" s="78"/>
      <c r="M5" s="79"/>
      <c r="N5" s="68"/>
      <c r="O5" s="68"/>
      <c r="P5" s="68"/>
      <c r="Q5" s="68"/>
      <c r="R5" s="68"/>
      <c r="S5" s="142"/>
      <c r="T5" s="142"/>
    </row>
    <row r="6" spans="1:20" ht="15" customHeight="1">
      <c r="A6" s="80"/>
      <c r="B6" s="45" t="s">
        <v>29</v>
      </c>
      <c r="C6" s="81"/>
      <c r="D6" s="68"/>
      <c r="E6" s="82"/>
      <c r="F6" s="82"/>
      <c r="G6" s="83"/>
      <c r="H6" s="83"/>
      <c r="I6" s="68"/>
      <c r="J6" s="68"/>
      <c r="K6" s="68"/>
      <c r="L6" s="68"/>
      <c r="M6" s="68"/>
      <c r="N6" s="68"/>
      <c r="O6" s="68"/>
      <c r="P6" s="68"/>
      <c r="Q6" s="68"/>
      <c r="R6" s="68"/>
      <c r="S6" s="142"/>
      <c r="T6" s="142"/>
    </row>
    <row r="7" spans="1:20" ht="15" customHeight="1">
      <c r="A7" s="43"/>
      <c r="B7" s="275" t="s">
        <v>39</v>
      </c>
      <c r="C7" s="275"/>
      <c r="D7" s="275"/>
      <c r="E7" s="286" t="s">
        <v>27</v>
      </c>
      <c r="F7" s="286"/>
      <c r="G7" s="287"/>
      <c r="H7" s="287"/>
      <c r="I7" s="43"/>
      <c r="J7" s="44" t="s">
        <v>34</v>
      </c>
      <c r="K7" s="43"/>
      <c r="L7" s="43"/>
      <c r="M7" s="68"/>
      <c r="N7" s="68"/>
      <c r="O7" s="68"/>
      <c r="P7" s="68"/>
      <c r="Q7" s="68"/>
      <c r="R7" s="68"/>
      <c r="S7" s="142"/>
      <c r="T7" s="142"/>
    </row>
    <row r="8" spans="1:20" ht="16.5" customHeight="1">
      <c r="A8" s="84"/>
      <c r="B8" s="83"/>
      <c r="C8" s="83"/>
      <c r="D8" s="83"/>
      <c r="E8" s="67"/>
      <c r="F8" s="85"/>
      <c r="G8" s="67"/>
      <c r="H8" s="67"/>
      <c r="I8" s="67"/>
      <c r="J8" s="67"/>
      <c r="K8" s="68"/>
      <c r="L8" s="68"/>
      <c r="M8" s="68"/>
      <c r="N8" s="68"/>
      <c r="O8" s="68"/>
      <c r="P8" s="68"/>
      <c r="Q8" s="68"/>
      <c r="R8" s="68"/>
      <c r="S8" s="142"/>
      <c r="T8" s="142"/>
    </row>
    <row r="9" spans="1:20" ht="18" customHeight="1" thickBot="1">
      <c r="A9" s="84"/>
      <c r="B9" s="59"/>
      <c r="C9" s="59"/>
      <c r="D9" s="59"/>
      <c r="E9" s="279" t="s">
        <v>91</v>
      </c>
      <c r="F9" s="280"/>
      <c r="G9" s="280"/>
      <c r="H9" s="281"/>
      <c r="I9" s="139"/>
      <c r="J9" s="139"/>
      <c r="K9" s="59"/>
      <c r="L9" s="59"/>
      <c r="M9" s="68"/>
      <c r="N9" s="68"/>
      <c r="O9" s="68"/>
      <c r="P9" s="68"/>
      <c r="Q9" s="68"/>
      <c r="R9" s="68"/>
      <c r="S9" s="142"/>
      <c r="T9" s="142"/>
    </row>
    <row r="10" spans="1:20" ht="18" customHeight="1" thickBot="1">
      <c r="A10" s="86">
        <f>IF(OR(E10="en juego",E10="hoy!",E10="finalizado"),"Ø","")</f>
      </c>
      <c r="B10" s="35">
        <v>4</v>
      </c>
      <c r="C10" s="36">
        <v>41021</v>
      </c>
      <c r="D10" s="37">
        <v>0.5520833333333334</v>
      </c>
      <c r="E10" s="282" t="s">
        <v>54</v>
      </c>
      <c r="F10" s="282"/>
      <c r="G10" s="282"/>
      <c r="H10" s="283"/>
      <c r="I10" s="63"/>
      <c r="J10" s="288" t="s">
        <v>91</v>
      </c>
      <c r="K10" s="289"/>
      <c r="L10" s="59"/>
      <c r="M10" s="68"/>
      <c r="N10" s="68"/>
      <c r="O10" s="68"/>
      <c r="P10" s="68"/>
      <c r="Q10" s="68"/>
      <c r="R10" s="68"/>
      <c r="S10" s="142"/>
      <c r="T10" s="142"/>
    </row>
    <row r="11" spans="1:20" ht="18" customHeight="1">
      <c r="A11" s="84"/>
      <c r="B11" s="59"/>
      <c r="C11" s="59"/>
      <c r="D11" s="59"/>
      <c r="E11" s="279" t="s">
        <v>45</v>
      </c>
      <c r="F11" s="280"/>
      <c r="G11" s="280"/>
      <c r="H11" s="281"/>
      <c r="I11" s="285" t="str">
        <f>IF(OR(J10="CAMPEÓN",J10=""),"","CAMPEONA DE CANARIAS 2012")</f>
        <v>CAMPEONA DE CANARIAS 2012</v>
      </c>
      <c r="J11" s="285"/>
      <c r="K11" s="285"/>
      <c r="L11" s="285"/>
      <c r="M11" s="68"/>
      <c r="N11" s="68"/>
      <c r="O11" s="68"/>
      <c r="P11" s="68"/>
      <c r="Q11" s="68"/>
      <c r="R11" s="68"/>
      <c r="S11" s="142"/>
      <c r="T11" s="142"/>
    </row>
    <row r="12" spans="1:20" ht="18" customHeight="1">
      <c r="A12" s="84"/>
      <c r="B12" s="59"/>
      <c r="C12" s="59"/>
      <c r="D12" s="59"/>
      <c r="E12" s="60"/>
      <c r="F12" s="61"/>
      <c r="G12" s="62"/>
      <c r="H12" s="63"/>
      <c r="I12" s="64"/>
      <c r="J12" s="64"/>
      <c r="K12" s="64"/>
      <c r="L12" s="64"/>
      <c r="M12" s="68"/>
      <c r="N12" s="68"/>
      <c r="O12" s="68"/>
      <c r="P12" s="68"/>
      <c r="Q12" s="68"/>
      <c r="R12" s="68"/>
      <c r="S12" s="142"/>
      <c r="T12" s="142"/>
    </row>
    <row r="13" spans="1:20" ht="15" customHeight="1">
      <c r="A13" s="87"/>
      <c r="B13" s="45" t="s">
        <v>53</v>
      </c>
      <c r="C13" s="66"/>
      <c r="D13" s="66"/>
      <c r="E13" s="67"/>
      <c r="F13" s="67"/>
      <c r="G13" s="67"/>
      <c r="H13" s="67"/>
      <c r="I13" s="67"/>
      <c r="J13" s="67"/>
      <c r="K13" s="68"/>
      <c r="L13" s="68"/>
      <c r="M13" s="68"/>
      <c r="N13" s="68"/>
      <c r="O13" s="68"/>
      <c r="P13" s="68"/>
      <c r="Q13" s="68"/>
      <c r="R13" s="68"/>
      <c r="S13" s="142"/>
      <c r="T13" s="142"/>
    </row>
    <row r="14" spans="1:20" ht="14.25" customHeight="1">
      <c r="A14" s="87"/>
      <c r="B14" s="243"/>
      <c r="C14" s="244"/>
      <c r="D14" s="59"/>
      <c r="E14" s="279" t="s">
        <v>92</v>
      </c>
      <c r="F14" s="280"/>
      <c r="G14" s="280"/>
      <c r="H14" s="281"/>
      <c r="I14" s="139"/>
      <c r="J14" s="139"/>
      <c r="K14" s="68"/>
      <c r="L14" s="68"/>
      <c r="M14" s="68"/>
      <c r="N14" s="68"/>
      <c r="O14" s="68"/>
      <c r="P14" s="68"/>
      <c r="Q14" s="68"/>
      <c r="R14" s="68"/>
      <c r="S14" s="142"/>
      <c r="T14" s="142"/>
    </row>
    <row r="15" spans="1:20" ht="14.25" customHeight="1">
      <c r="A15" s="88"/>
      <c r="B15" s="245"/>
      <c r="C15" s="246"/>
      <c r="D15" s="247"/>
      <c r="E15" s="248"/>
      <c r="F15" s="249"/>
      <c r="G15" s="250"/>
      <c r="H15" s="251"/>
      <c r="I15" s="63"/>
      <c r="J15" s="284"/>
      <c r="K15" s="284"/>
      <c r="L15" s="68"/>
      <c r="M15" s="68"/>
      <c r="N15" s="68"/>
      <c r="O15" s="68"/>
      <c r="P15" s="68"/>
      <c r="Q15" s="68"/>
      <c r="R15" s="68"/>
      <c r="S15" s="142"/>
      <c r="T15" s="142"/>
    </row>
    <row r="16" spans="1:20" ht="14.25" customHeight="1">
      <c r="A16" s="68"/>
      <c r="B16" s="59"/>
      <c r="C16" s="59"/>
      <c r="D16" s="59"/>
      <c r="E16" s="279" t="s">
        <v>46</v>
      </c>
      <c r="F16" s="280"/>
      <c r="G16" s="280"/>
      <c r="H16" s="281"/>
      <c r="I16" s="139"/>
      <c r="J16" s="139"/>
      <c r="K16" s="68"/>
      <c r="L16" s="68"/>
      <c r="M16" s="68"/>
      <c r="N16" s="68"/>
      <c r="O16" s="68"/>
      <c r="P16" s="68"/>
      <c r="Q16" s="68"/>
      <c r="R16" s="68"/>
      <c r="S16" s="142"/>
      <c r="T16" s="142"/>
    </row>
    <row r="17" spans="1:20" ht="1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142"/>
      <c r="T17" s="142"/>
    </row>
    <row r="18" spans="1:20" ht="14.2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42"/>
      <c r="T18" s="142"/>
    </row>
    <row r="19" spans="1:20" ht="14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142"/>
      <c r="T19" s="142"/>
    </row>
    <row r="20" spans="1:20" ht="14.2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142"/>
      <c r="T20" s="142"/>
    </row>
    <row r="21" spans="1:20" ht="1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142"/>
      <c r="T21" s="142"/>
    </row>
    <row r="22" spans="1:20" ht="12.75" hidden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146">
        <f>HOUR(M4)</f>
        <v>20</v>
      </c>
      <c r="S22" s="143">
        <f>MINUTE(M4)</f>
        <v>35</v>
      </c>
      <c r="T22" s="142"/>
    </row>
    <row r="23" spans="1:20" ht="12.75" hidden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146"/>
      <c r="S23" s="144">
        <f>TIME(R22,S22,0)</f>
        <v>0.8576388888888888</v>
      </c>
      <c r="T23" s="142"/>
    </row>
    <row r="24" spans="1:20" ht="1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142"/>
      <c r="T24" s="142"/>
    </row>
    <row r="25" spans="1:20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42"/>
      <c r="T25" s="142"/>
    </row>
    <row r="26" spans="1:20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142"/>
      <c r="T26" s="142"/>
    </row>
    <row r="27" spans="1:20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142"/>
      <c r="T27" s="142"/>
    </row>
    <row r="28" spans="1:20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142"/>
      <c r="T28" s="142"/>
    </row>
    <row r="29" spans="1:20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42"/>
      <c r="T29" s="142"/>
    </row>
    <row r="30" spans="1:20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142"/>
      <c r="T30" s="142"/>
    </row>
    <row r="31" spans="1:20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142"/>
      <c r="T31" s="142"/>
    </row>
    <row r="32" spans="1:18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8"/>
      <c r="O32" s="68"/>
      <c r="P32" s="68"/>
      <c r="Q32" s="68"/>
      <c r="R32" s="8"/>
    </row>
    <row r="33" spans="1:18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68"/>
      <c r="O33" s="68"/>
      <c r="P33" s="68"/>
      <c r="Q33" s="68"/>
      <c r="R33" s="8"/>
    </row>
    <row r="34" spans="1:18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68"/>
      <c r="O34" s="68"/>
      <c r="P34" s="68"/>
      <c r="Q34" s="68"/>
      <c r="R34" s="8"/>
    </row>
    <row r="35" spans="1:18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N53" s="8"/>
      <c r="O53" s="8"/>
      <c r="P53" s="8"/>
      <c r="Q53" s="8"/>
      <c r="R53" s="8"/>
    </row>
    <row r="54" spans="1:18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N54" s="8"/>
      <c r="O54" s="8"/>
      <c r="P54" s="8"/>
      <c r="Q54" s="8"/>
      <c r="R54" s="8"/>
    </row>
    <row r="55" spans="1:18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N55" s="8"/>
      <c r="O55" s="8"/>
      <c r="P55" s="8"/>
      <c r="Q55" s="8"/>
      <c r="R55" s="8"/>
    </row>
    <row r="56" spans="1:18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N56" s="8"/>
      <c r="O56" s="8"/>
      <c r="P56" s="8"/>
      <c r="Q56" s="8"/>
      <c r="R56" s="8"/>
    </row>
    <row r="57" spans="1:18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N57" s="8"/>
      <c r="O57" s="8"/>
      <c r="P57" s="8"/>
      <c r="Q57" s="8"/>
      <c r="R57" s="8"/>
    </row>
    <row r="58" spans="1:18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N58" s="8"/>
      <c r="O58" s="8"/>
      <c r="P58" s="8"/>
      <c r="Q58" s="8"/>
      <c r="R58" s="8"/>
    </row>
    <row r="59" spans="1:18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N59" s="8"/>
      <c r="O59" s="8"/>
      <c r="P59" s="8"/>
      <c r="Q59" s="8"/>
      <c r="R59" s="8"/>
    </row>
    <row r="60" spans="1:18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N60" s="8"/>
      <c r="O60" s="8"/>
      <c r="P60" s="8"/>
      <c r="Q60" s="8"/>
      <c r="R60" s="8"/>
    </row>
    <row r="61" spans="1:18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N61" s="8"/>
      <c r="O61" s="8"/>
      <c r="P61" s="8"/>
      <c r="Q61" s="8"/>
      <c r="R61" s="8"/>
    </row>
    <row r="62" spans="1:18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N62" s="8"/>
      <c r="O62" s="8"/>
      <c r="P62" s="8"/>
      <c r="Q62" s="8"/>
      <c r="R62" s="8"/>
    </row>
    <row r="63" spans="1:18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N63" s="8"/>
      <c r="O63" s="8"/>
      <c r="P63" s="8"/>
      <c r="Q63" s="8"/>
      <c r="R63" s="8"/>
    </row>
    <row r="64" spans="1:1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  <row r="491" spans="1:1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</row>
    <row r="492" spans="1:1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</row>
    <row r="493" spans="1:1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</row>
    <row r="494" spans="1:1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</row>
    <row r="495" spans="1:1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</row>
    <row r="496" spans="1:1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</row>
    <row r="497" spans="1:1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</row>
    <row r="498" spans="1:1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</row>
    <row r="499" spans="1:1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</row>
    <row r="500" spans="1:1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</row>
    <row r="501" spans="1:1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</row>
    <row r="502" spans="1:1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</row>
    <row r="503" spans="1:1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</row>
    <row r="504" spans="1:1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</row>
    <row r="505" spans="1:1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</row>
    <row r="506" spans="1:1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</row>
    <row r="507" spans="1:1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</row>
    <row r="508" spans="1:1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</row>
    <row r="509" spans="1:1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</row>
    <row r="510" spans="1:1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</row>
    <row r="511" spans="1:1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</row>
    <row r="512" spans="1:1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</row>
    <row r="513" spans="1:1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</row>
    <row r="514" spans="1:1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</row>
    <row r="515" spans="1:1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</row>
    <row r="516" spans="1:1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</row>
    <row r="517" spans="1:1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</row>
    <row r="518" spans="1:1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</row>
    <row r="519" spans="1:1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</row>
    <row r="520" spans="1:1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</row>
    <row r="521" spans="1:1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</row>
    <row r="522" spans="1:1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</row>
    <row r="523" spans="1:1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</row>
    <row r="524" spans="1:1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</row>
    <row r="525" spans="1:1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</row>
    <row r="526" spans="1:1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</row>
    <row r="527" spans="1:1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</row>
    <row r="528" spans="1:1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</row>
    <row r="529" spans="1:1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</row>
    <row r="530" spans="1:1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</row>
    <row r="531" spans="1:1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</row>
    <row r="532" spans="1:1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</row>
    <row r="533" spans="1:1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</row>
    <row r="534" spans="1:1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</row>
    <row r="535" spans="1:1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</row>
    <row r="536" spans="1:1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</row>
    <row r="537" spans="1:1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</row>
    <row r="538" spans="1:1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</row>
    <row r="539" spans="1:1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</row>
    <row r="540" spans="1:1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</row>
    <row r="541" spans="1:1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</row>
    <row r="542" spans="1:1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</row>
    <row r="543" spans="1:1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</row>
    <row r="544" spans="1:1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</row>
    <row r="545" spans="1:1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</row>
    <row r="546" spans="1:1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</row>
    <row r="547" spans="1:1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</row>
    <row r="548" spans="1:1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</row>
    <row r="549" spans="1:1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</row>
    <row r="550" spans="1:1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</row>
    <row r="551" spans="1:1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</row>
    <row r="552" spans="1:1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</row>
    <row r="553" spans="1:1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</row>
    <row r="554" spans="1:1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</row>
    <row r="555" spans="1:1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</row>
    <row r="556" spans="1:1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</row>
    <row r="557" spans="1:1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</row>
    <row r="558" spans="1:1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</row>
    <row r="559" spans="1:1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</row>
    <row r="560" spans="1:1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</row>
    <row r="561" spans="1:1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</row>
    <row r="562" spans="1:1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</row>
    <row r="563" spans="1:1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</row>
    <row r="564" spans="1:1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</row>
    <row r="565" spans="1:1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</row>
    <row r="566" spans="1:1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</row>
    <row r="567" spans="1:1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</row>
    <row r="568" spans="1:1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</row>
    <row r="569" spans="1:1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</row>
    <row r="570" spans="1:1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</row>
    <row r="571" spans="1:1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</row>
    <row r="572" spans="1:1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</row>
    <row r="573" spans="1:1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</row>
    <row r="574" spans="1:1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</row>
    <row r="575" spans="1:1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</row>
    <row r="576" spans="1:1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</row>
    <row r="577" spans="1:1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</row>
    <row r="578" spans="1:1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</row>
    <row r="579" spans="1:1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</row>
    <row r="580" spans="1:1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</row>
    <row r="581" spans="1:1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</row>
    <row r="582" spans="1:1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</row>
    <row r="583" spans="1:1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</row>
    <row r="584" spans="1:1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</row>
    <row r="585" spans="1:1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</row>
    <row r="586" spans="1:1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</row>
    <row r="587" spans="1:1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</row>
    <row r="588" spans="1:1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</row>
    <row r="589" spans="1:1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</row>
    <row r="590" spans="1:1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</row>
    <row r="591" spans="1:1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</row>
    <row r="592" spans="1:1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</row>
    <row r="593" spans="1:1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</row>
    <row r="594" spans="1:1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</row>
    <row r="595" spans="1:1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</row>
    <row r="596" spans="1:1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</row>
    <row r="597" spans="1:1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</row>
    <row r="598" spans="1:1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</row>
    <row r="599" spans="1:1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</row>
    <row r="600" spans="1:1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</row>
    <row r="601" spans="1:1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</row>
    <row r="602" spans="1:1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</row>
    <row r="603" spans="1:1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</row>
    <row r="604" spans="1:1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</row>
    <row r="605" spans="1:1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</row>
    <row r="606" spans="1:1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</row>
    <row r="607" spans="1:1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</row>
    <row r="608" spans="1:1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</row>
    <row r="609" spans="1:1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</row>
    <row r="610" spans="1:1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</row>
    <row r="611" spans="1:1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</row>
    <row r="612" spans="1:1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</row>
    <row r="613" spans="1:1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</row>
    <row r="614" spans="1:1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</row>
    <row r="615" spans="1:1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</row>
    <row r="616" spans="1:1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</row>
    <row r="617" spans="1:1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</row>
    <row r="618" spans="1:1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</row>
    <row r="619" spans="1:1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</row>
    <row r="620" spans="1:1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</row>
    <row r="621" spans="1:1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</row>
    <row r="622" spans="1:1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</row>
    <row r="623" spans="1:1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</row>
    <row r="624" spans="1:1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</row>
    <row r="625" spans="1:1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</row>
    <row r="626" spans="1:1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</row>
    <row r="627" spans="1:1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</row>
    <row r="628" spans="1:1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</row>
    <row r="629" spans="1:1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</row>
    <row r="630" spans="1:1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</row>
    <row r="631" spans="1:1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</row>
    <row r="632" spans="1:1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</row>
    <row r="633" spans="1:1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</row>
    <row r="634" spans="1:1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</row>
    <row r="635" spans="1:1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</row>
    <row r="636" spans="1:1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</row>
    <row r="637" spans="1:1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</row>
    <row r="638" spans="1:1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</row>
    <row r="639" spans="1:1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</row>
    <row r="640" spans="1:1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</row>
    <row r="641" spans="1:1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</row>
    <row r="642" spans="1:1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</row>
    <row r="643" spans="1:1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</row>
    <row r="644" spans="1:1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</row>
    <row r="645" spans="1:1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</row>
    <row r="646" spans="1:1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</row>
    <row r="647" spans="1:1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</row>
    <row r="648" spans="1:1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</row>
    <row r="649" spans="1:1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</row>
    <row r="650" spans="1:1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</row>
    <row r="651" spans="1:1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</row>
    <row r="652" spans="1:1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</row>
    <row r="653" spans="1:1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</row>
    <row r="654" spans="1:1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</row>
    <row r="655" spans="1:1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</row>
    <row r="656" spans="1:1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</row>
    <row r="657" spans="1:1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</row>
    <row r="658" spans="1:1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</row>
    <row r="659" spans="1:1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</row>
    <row r="660" spans="1:1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</row>
    <row r="661" spans="1:1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</row>
    <row r="662" spans="1:1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</row>
    <row r="663" spans="1:1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</row>
    <row r="664" spans="1:1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</row>
    <row r="665" ht="12.75">
      <c r="L665" s="8"/>
    </row>
    <row r="666" ht="12.75">
      <c r="L666" s="8"/>
    </row>
    <row r="667" ht="12.75">
      <c r="L667" s="8"/>
    </row>
    <row r="668" ht="12.75">
      <c r="L668" s="8"/>
    </row>
    <row r="669" ht="12.75">
      <c r="L669" s="8"/>
    </row>
    <row r="670" ht="12.75">
      <c r="L670" s="8"/>
    </row>
    <row r="671" ht="12.75">
      <c r="L671" s="8"/>
    </row>
    <row r="672" ht="12.75">
      <c r="L672" s="8"/>
    </row>
    <row r="673" ht="12.75">
      <c r="L673" s="8"/>
    </row>
  </sheetData>
  <sheetProtection/>
  <mergeCells count="12">
    <mergeCell ref="G7:H7"/>
    <mergeCell ref="J10:K10"/>
    <mergeCell ref="A1:N2"/>
    <mergeCell ref="E9:H9"/>
    <mergeCell ref="E11:H11"/>
    <mergeCell ref="E14:H14"/>
    <mergeCell ref="E10:H10"/>
    <mergeCell ref="E16:H16"/>
    <mergeCell ref="J15:K15"/>
    <mergeCell ref="I11:L11"/>
    <mergeCell ref="B7:D7"/>
    <mergeCell ref="E7:F7"/>
  </mergeCells>
  <conditionalFormatting sqref="G12">
    <cfRule type="expression" priority="9" dxfId="70" stopIfTrue="1">
      <formula>IF(AND($F$9=$F$11,$F$9&lt;&gt;"",$F$11&lt;&gt;""),1,0)</formula>
    </cfRule>
  </conditionalFormatting>
  <conditionalFormatting sqref="J10:K10">
    <cfRule type="cellIs" priority="10" dxfId="2" operator="notEqual" stopIfTrue="1">
      <formula>"CAMPEON"</formula>
    </cfRule>
  </conditionalFormatting>
  <conditionalFormatting sqref="A10:E10">
    <cfRule type="expression" priority="12" dxfId="0" stopIfTrue="1">
      <formula>IF(OR($E$10="en juego",$E$10="hoy!"),1,0)</formula>
    </cfRule>
  </conditionalFormatting>
  <conditionalFormatting sqref="B10:D10 B15:E15">
    <cfRule type="expression" priority="7" dxfId="0" stopIfTrue="1">
      <formula>IF(OR(#REF!="en juego",#REF!="hoy!"),1,0)</formula>
    </cfRule>
  </conditionalFormatting>
  <dataValidations count="2">
    <dataValidation type="custom" showErrorMessage="1" errorTitle="Dato no válido" error="Debe introducir antes el resultado del partido." sqref="G12">
      <formula1>IF(F12&lt;&gt;"",1,0)</formula1>
    </dataValidation>
    <dataValidation type="whole" allowBlank="1" showInputMessage="1" showErrorMessage="1" errorTitle="Dato no válido" error="Ingrese sólo un número entero&#10;entre 0 y 99." sqref="F12">
      <formula1>0</formula1>
      <formula2>99</formula2>
    </dataValidation>
  </dataValidations>
  <printOptions/>
  <pageMargins left="0.7480314960629921" right="0.7480314960629921" top="0.984251968503937" bottom="0.984251968503937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7"/>
  <sheetViews>
    <sheetView showGridLines="0" showRowColHeaders="0" showOutlineSymbols="0" zoomScale="160" zoomScaleNormal="160" zoomScalePageLayoutView="0" workbookViewId="0" topLeftCell="A1">
      <selection activeCell="K67" sqref="K67"/>
    </sheetView>
  </sheetViews>
  <sheetFormatPr defaultColWidth="11.421875" defaultRowHeight="12.75"/>
  <cols>
    <col min="1" max="1" width="2.140625" style="13" customWidth="1"/>
    <col min="2" max="2" width="2.28125" style="13" customWidth="1"/>
    <col min="3" max="3" width="10.00390625" style="13" customWidth="1"/>
    <col min="4" max="4" width="3.140625" style="13" customWidth="1"/>
    <col min="5" max="5" width="0.9921875" style="13" customWidth="1"/>
    <col min="6" max="6" width="3.140625" style="13" customWidth="1"/>
    <col min="7" max="7" width="10.00390625" style="13" customWidth="1"/>
    <col min="8" max="9" width="2.28125" style="13" customWidth="1"/>
    <col min="10" max="10" width="10.00390625" style="13" customWidth="1"/>
    <col min="11" max="11" width="3.140625" style="13" customWidth="1"/>
    <col min="12" max="12" width="0.9921875" style="13" customWidth="1"/>
    <col min="13" max="13" width="3.140625" style="13" customWidth="1"/>
    <col min="14" max="14" width="10.00390625" style="13" customWidth="1"/>
    <col min="15" max="15" width="0.9921875" style="13" customWidth="1"/>
    <col min="16" max="16" width="10.00390625" style="13" customWidth="1"/>
    <col min="17" max="17" width="6.7109375" style="13" customWidth="1"/>
    <col min="18" max="16384" width="11.421875" style="13" customWidth="1"/>
  </cols>
  <sheetData>
    <row r="1" spans="1:15" ht="4.5" customHeight="1" thickBo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9.75" customHeight="1" thickBot="1">
      <c r="A2" s="149"/>
      <c r="B2" s="149"/>
      <c r="C2" s="298" t="s">
        <v>66</v>
      </c>
      <c r="D2" s="299"/>
      <c r="E2" s="299"/>
      <c r="F2" s="299"/>
      <c r="G2" s="300"/>
      <c r="H2" s="149"/>
      <c r="I2" s="149"/>
      <c r="J2" s="298" t="s">
        <v>67</v>
      </c>
      <c r="K2" s="299"/>
      <c r="L2" s="299"/>
      <c r="M2" s="299"/>
      <c r="N2" s="300"/>
      <c r="O2" s="149"/>
    </row>
    <row r="3" spans="1:15" ht="4.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7.5" customHeight="1">
      <c r="A4" s="149"/>
      <c r="B4" s="48"/>
      <c r="C4" s="93" t="str">
        <f>'- A -'!B6</f>
        <v>Nayra Rguez.</v>
      </c>
      <c r="D4" s="148">
        <f>IF('- A -'!C6&lt;&gt;"",'- A -'!C6,"")</f>
        <v>3</v>
      </c>
      <c r="E4" s="159"/>
      <c r="F4" s="148">
        <f>IF('- A -'!E6&lt;&gt;"",'- A -'!E6,"")</f>
        <v>0</v>
      </c>
      <c r="G4" s="94" t="str">
        <f>'- A -'!F6</f>
        <v>Nuria Hdez.</v>
      </c>
      <c r="H4" s="47"/>
      <c r="I4" s="47"/>
      <c r="J4" s="93" t="str">
        <f>'- B -'!B6</f>
        <v>Mª. Pérez Canino</v>
      </c>
      <c r="K4" s="148">
        <v>2</v>
      </c>
      <c r="L4" s="159"/>
      <c r="M4" s="148">
        <v>3</v>
      </c>
      <c r="N4" s="94" t="str">
        <f>'- B -'!F6</f>
        <v>Laura del Pino</v>
      </c>
      <c r="O4" s="149"/>
    </row>
    <row r="5" spans="1:15" ht="4.5" customHeight="1">
      <c r="A5" s="149"/>
      <c r="B5" s="48"/>
      <c r="C5" s="158"/>
      <c r="D5" s="159"/>
      <c r="E5" s="159"/>
      <c r="F5" s="159"/>
      <c r="G5" s="160"/>
      <c r="H5" s="47"/>
      <c r="I5" s="47"/>
      <c r="J5" s="158"/>
      <c r="K5" s="159"/>
      <c r="L5" s="159"/>
      <c r="M5" s="159"/>
      <c r="N5" s="158"/>
      <c r="O5" s="149"/>
    </row>
    <row r="6" spans="1:15" ht="7.5" customHeight="1">
      <c r="A6" s="149"/>
      <c r="B6" s="48"/>
      <c r="C6" s="93" t="str">
        <f>'- A -'!B7</f>
        <v>Leticia Gil</v>
      </c>
      <c r="D6" s="148">
        <f>IF('- A -'!C8&lt;&gt;"",'- A -'!C8,"")</f>
        <v>3</v>
      </c>
      <c r="E6" s="159"/>
      <c r="F6" s="148">
        <v>0</v>
      </c>
      <c r="G6" s="94" t="str">
        <f>'- A -'!F7</f>
        <v>María Gtrrez.</v>
      </c>
      <c r="H6" s="47"/>
      <c r="I6" s="47"/>
      <c r="J6" s="93" t="str">
        <f>'- B -'!B7</f>
        <v>Patricia Hernández</v>
      </c>
      <c r="K6" s="148">
        <v>3</v>
      </c>
      <c r="L6" s="159"/>
      <c r="M6" s="148">
        <v>0</v>
      </c>
      <c r="N6" s="94" t="str">
        <f>'- B -'!F7</f>
        <v>Sofía Martín</v>
      </c>
      <c r="O6" s="149"/>
    </row>
    <row r="7" spans="1:15" ht="4.5" customHeight="1">
      <c r="A7" s="149"/>
      <c r="B7" s="48"/>
      <c r="C7" s="158"/>
      <c r="D7" s="159"/>
      <c r="E7" s="159"/>
      <c r="F7" s="159"/>
      <c r="G7" s="160"/>
      <c r="H7" s="47"/>
      <c r="I7" s="47"/>
      <c r="J7" s="158"/>
      <c r="K7" s="159"/>
      <c r="L7" s="159"/>
      <c r="M7" s="159"/>
      <c r="N7" s="158"/>
      <c r="O7" s="149"/>
    </row>
    <row r="8" spans="1:15" ht="7.5" customHeight="1">
      <c r="A8" s="149"/>
      <c r="B8" s="48"/>
      <c r="C8" s="93" t="str">
        <f>'- A -'!B8</f>
        <v>Elena López</v>
      </c>
      <c r="D8" s="148">
        <v>3</v>
      </c>
      <c r="E8" s="159"/>
      <c r="F8" s="148">
        <v>1</v>
      </c>
      <c r="G8" s="94" t="str">
        <f>'- A -'!F8</f>
        <v>Nayra Duque</v>
      </c>
      <c r="H8" s="47"/>
      <c r="I8" s="47"/>
      <c r="J8" s="93" t="str">
        <f>'- B -'!B8</f>
        <v>Maria Pérez</v>
      </c>
      <c r="K8" s="148">
        <v>3</v>
      </c>
      <c r="L8" s="159"/>
      <c r="M8" s="148">
        <v>0</v>
      </c>
      <c r="N8" s="94" t="str">
        <f>'- B -'!F8</f>
        <v>Elizabeth Santana</v>
      </c>
      <c r="O8" s="149"/>
    </row>
    <row r="9" spans="1:15" ht="4.5" customHeight="1">
      <c r="A9" s="149"/>
      <c r="B9" s="48"/>
      <c r="C9" s="158"/>
      <c r="D9" s="159"/>
      <c r="E9" s="159"/>
      <c r="F9" s="159"/>
      <c r="G9" s="160"/>
      <c r="H9" s="47"/>
      <c r="I9" s="47"/>
      <c r="J9" s="158"/>
      <c r="K9" s="159"/>
      <c r="L9" s="159"/>
      <c r="M9" s="159"/>
      <c r="N9" s="158"/>
      <c r="O9" s="149"/>
    </row>
    <row r="10" spans="1:15" ht="7.5" customHeight="1">
      <c r="A10" s="149"/>
      <c r="B10" s="48"/>
      <c r="C10" s="93" t="str">
        <f>'- A -'!B9</f>
        <v>Leticia Gil</v>
      </c>
      <c r="D10" s="148">
        <f>IF('- A -'!C12&lt;&gt;"",'- A -'!C12,"")</f>
        <v>3</v>
      </c>
      <c r="E10" s="159"/>
      <c r="F10" s="148">
        <v>0</v>
      </c>
      <c r="G10" s="94" t="str">
        <f>'- A -'!F9</f>
        <v>Nuria Hdez.</v>
      </c>
      <c r="H10" s="47"/>
      <c r="I10" s="47"/>
      <c r="J10" s="93" t="str">
        <f>'- B -'!B9</f>
        <v>Patricia Hernández</v>
      </c>
      <c r="K10" s="148">
        <v>1</v>
      </c>
      <c r="L10" s="159"/>
      <c r="M10" s="148">
        <v>3</v>
      </c>
      <c r="N10" s="94" t="str">
        <f>'- B -'!F9</f>
        <v>Laura del Pino</v>
      </c>
      <c r="O10" s="149"/>
    </row>
    <row r="11" spans="1:15" ht="4.5" customHeight="1">
      <c r="A11" s="149"/>
      <c r="B11" s="48"/>
      <c r="C11" s="158"/>
      <c r="D11" s="159"/>
      <c r="E11" s="159"/>
      <c r="F11" s="159"/>
      <c r="G11" s="160"/>
      <c r="H11" s="47"/>
      <c r="I11" s="47"/>
      <c r="J11" s="158"/>
      <c r="K11" s="159"/>
      <c r="L11" s="159"/>
      <c r="M11" s="159"/>
      <c r="N11" s="160"/>
      <c r="O11" s="149"/>
    </row>
    <row r="12" spans="1:15" ht="7.5" customHeight="1">
      <c r="A12" s="149"/>
      <c r="B12" s="48"/>
      <c r="C12" s="93" t="str">
        <f>'- A -'!B10</f>
        <v>Nayra Rguez.</v>
      </c>
      <c r="D12" s="148">
        <v>2</v>
      </c>
      <c r="E12" s="159"/>
      <c r="F12" s="148">
        <v>3</v>
      </c>
      <c r="G12" s="94" t="str">
        <f>'- A -'!F10</f>
        <v>Nayra Duque</v>
      </c>
      <c r="H12" s="47"/>
      <c r="I12" s="47"/>
      <c r="J12" s="93" t="str">
        <f>'- B -'!B10</f>
        <v>Mª. Pérez Canino</v>
      </c>
      <c r="K12" s="148">
        <v>3</v>
      </c>
      <c r="L12" s="159"/>
      <c r="M12" s="148">
        <v>2</v>
      </c>
      <c r="N12" s="94" t="str">
        <f>'- B -'!F10</f>
        <v>Elizabeth Santana</v>
      </c>
      <c r="O12" s="149"/>
    </row>
    <row r="13" spans="1:15" ht="4.5" customHeight="1">
      <c r="A13" s="149"/>
      <c r="B13" s="48"/>
      <c r="C13" s="158"/>
      <c r="D13" s="159"/>
      <c r="E13" s="159"/>
      <c r="F13" s="159"/>
      <c r="G13" s="160"/>
      <c r="H13" s="47"/>
      <c r="I13" s="47"/>
      <c r="J13" s="158"/>
      <c r="K13" s="159"/>
      <c r="L13" s="159"/>
      <c r="M13" s="159"/>
      <c r="N13" s="160"/>
      <c r="O13" s="149"/>
    </row>
    <row r="14" spans="1:15" ht="7.5" customHeight="1">
      <c r="A14" s="149"/>
      <c r="B14" s="48"/>
      <c r="C14" s="93" t="str">
        <f>'- A -'!B11</f>
        <v>Elena López</v>
      </c>
      <c r="D14" s="148">
        <f>IF('- A -'!C16&lt;&gt;"",'- A -'!C16,"")</f>
        <v>3</v>
      </c>
      <c r="E14" s="159"/>
      <c r="F14" s="148">
        <v>0</v>
      </c>
      <c r="G14" s="94" t="str">
        <f>'- A -'!F11</f>
        <v>María Gtrrez.</v>
      </c>
      <c r="H14" s="47"/>
      <c r="I14" s="47"/>
      <c r="J14" s="93" t="str">
        <f>'- B -'!B11</f>
        <v>Maria Pérez</v>
      </c>
      <c r="K14" s="148">
        <v>3</v>
      </c>
      <c r="L14" s="159"/>
      <c r="M14" s="148">
        <v>0</v>
      </c>
      <c r="N14" s="94" t="str">
        <f>'- B -'!F11</f>
        <v>Sofía Martín</v>
      </c>
      <c r="O14" s="149"/>
    </row>
    <row r="15" spans="1:15" ht="4.5" customHeight="1">
      <c r="A15" s="149"/>
      <c r="B15" s="149"/>
      <c r="E15" s="149"/>
      <c r="H15" s="149"/>
      <c r="I15" s="149"/>
      <c r="L15" s="149"/>
      <c r="O15" s="149"/>
    </row>
    <row r="16" spans="1:15" s="14" customFormat="1" ht="7.5" customHeight="1">
      <c r="A16" s="48"/>
      <c r="B16" s="48"/>
      <c r="C16" s="93" t="s">
        <v>48</v>
      </c>
      <c r="D16" s="148">
        <f>IF('- A -'!C18&lt;&gt;"",'- A -'!C18,"")</f>
        <v>3</v>
      </c>
      <c r="E16" s="159"/>
      <c r="F16" s="148">
        <v>2</v>
      </c>
      <c r="G16" s="94" t="s">
        <v>49</v>
      </c>
      <c r="H16" s="47"/>
      <c r="I16" s="47"/>
      <c r="J16" s="93" t="s">
        <v>78</v>
      </c>
      <c r="K16" s="148">
        <v>3</v>
      </c>
      <c r="L16" s="159"/>
      <c r="M16" s="148">
        <v>0</v>
      </c>
      <c r="N16" s="94" t="s">
        <v>43</v>
      </c>
      <c r="O16" s="48"/>
    </row>
    <row r="17" spans="1:15" s="14" customFormat="1" ht="6" customHeight="1">
      <c r="A17" s="48"/>
      <c r="B17" s="48"/>
      <c r="D17" s="46"/>
      <c r="E17" s="159"/>
      <c r="F17" s="46"/>
      <c r="H17" s="48"/>
      <c r="I17" s="48"/>
      <c r="K17" s="46"/>
      <c r="L17" s="159"/>
      <c r="M17" s="46"/>
      <c r="N17" s="15"/>
      <c r="O17" s="48"/>
    </row>
    <row r="18" spans="1:15" s="14" customFormat="1" ht="7.5" customHeight="1">
      <c r="A18" s="48"/>
      <c r="B18" s="48"/>
      <c r="C18" s="93" t="s">
        <v>71</v>
      </c>
      <c r="D18" s="148">
        <v>0</v>
      </c>
      <c r="E18" s="159"/>
      <c r="F18" s="148">
        <v>3</v>
      </c>
      <c r="G18" s="94" t="s">
        <v>75</v>
      </c>
      <c r="H18" s="47"/>
      <c r="I18" s="47"/>
      <c r="J18" s="93" t="s">
        <v>44</v>
      </c>
      <c r="K18" s="148">
        <v>3</v>
      </c>
      <c r="L18" s="159"/>
      <c r="M18" s="148">
        <v>0</v>
      </c>
      <c r="N18" s="94" t="s">
        <v>79</v>
      </c>
      <c r="O18" s="48"/>
    </row>
    <row r="19" spans="1:15" s="14" customFormat="1" ht="6" customHeight="1">
      <c r="A19" s="48"/>
      <c r="B19" s="48"/>
      <c r="C19" s="48"/>
      <c r="D19" s="159"/>
      <c r="E19" s="159"/>
      <c r="F19" s="159"/>
      <c r="G19" s="48"/>
      <c r="H19" s="48"/>
      <c r="I19" s="48"/>
      <c r="J19" s="48"/>
      <c r="K19" s="48"/>
      <c r="L19" s="48"/>
      <c r="M19" s="48"/>
      <c r="N19" s="157"/>
      <c r="O19" s="48"/>
    </row>
    <row r="20" spans="1:15" s="14" customFormat="1" ht="7.5" customHeight="1">
      <c r="A20" s="48"/>
      <c r="B20" s="48"/>
      <c r="C20" s="93" t="s">
        <v>70</v>
      </c>
      <c r="D20" s="148">
        <v>3</v>
      </c>
      <c r="E20" s="159"/>
      <c r="F20" s="148">
        <v>1</v>
      </c>
      <c r="G20" s="94" t="s">
        <v>42</v>
      </c>
      <c r="H20" s="47"/>
      <c r="I20" s="47"/>
      <c r="J20" s="93" t="str">
        <f>'- B -'!B20</f>
        <v>Maria Pérez</v>
      </c>
      <c r="K20" s="148">
        <v>3</v>
      </c>
      <c r="L20" s="161"/>
      <c r="M20" s="148">
        <v>0</v>
      </c>
      <c r="N20" s="94" t="s">
        <v>88</v>
      </c>
      <c r="O20" s="48"/>
    </row>
    <row r="21" spans="1:15" s="14" customFormat="1" ht="6" customHeight="1">
      <c r="A21" s="48"/>
      <c r="B21" s="48"/>
      <c r="D21" s="48"/>
      <c r="E21" s="48"/>
      <c r="F21" s="48"/>
      <c r="H21" s="48"/>
      <c r="I21" s="48"/>
      <c r="K21" s="48"/>
      <c r="L21" s="48"/>
      <c r="M21" s="48"/>
      <c r="N21" s="15"/>
      <c r="O21" s="48"/>
    </row>
    <row r="22" spans="1:15" s="14" customFormat="1" ht="7.5" customHeight="1">
      <c r="A22" s="48"/>
      <c r="B22" s="48"/>
      <c r="C22" s="93" t="s">
        <v>49</v>
      </c>
      <c r="D22" s="148">
        <v>3</v>
      </c>
      <c r="E22" s="159"/>
      <c r="F22" s="148">
        <v>0</v>
      </c>
      <c r="G22" s="94" t="s">
        <v>75</v>
      </c>
      <c r="H22" s="47"/>
      <c r="I22" s="47"/>
      <c r="J22" s="93" t="s">
        <v>43</v>
      </c>
      <c r="K22" s="148">
        <v>3</v>
      </c>
      <c r="L22" s="161"/>
      <c r="M22" s="148">
        <v>0</v>
      </c>
      <c r="N22" s="94" t="s">
        <v>79</v>
      </c>
      <c r="O22" s="48"/>
    </row>
    <row r="23" spans="1:15" s="14" customFormat="1" ht="6" customHeight="1">
      <c r="A23" s="48"/>
      <c r="B23" s="48"/>
      <c r="D23" s="159"/>
      <c r="E23" s="159"/>
      <c r="F23" s="159"/>
      <c r="H23" s="48"/>
      <c r="I23" s="48"/>
      <c r="K23" s="48"/>
      <c r="L23" s="48"/>
      <c r="M23" s="48"/>
      <c r="N23" s="15"/>
      <c r="O23" s="48"/>
    </row>
    <row r="24" spans="1:15" s="14" customFormat="1" ht="7.5" customHeight="1">
      <c r="A24" s="48"/>
      <c r="B24" s="48"/>
      <c r="C24" s="93" t="s">
        <v>48</v>
      </c>
      <c r="D24" s="148">
        <v>3</v>
      </c>
      <c r="E24" s="159"/>
      <c r="F24" s="148">
        <v>2</v>
      </c>
      <c r="G24" s="94" t="s">
        <v>42</v>
      </c>
      <c r="H24" s="47"/>
      <c r="I24" s="47"/>
      <c r="J24" s="93" t="s">
        <v>78</v>
      </c>
      <c r="K24" s="148">
        <v>3</v>
      </c>
      <c r="L24" s="161"/>
      <c r="M24" s="148">
        <v>0</v>
      </c>
      <c r="N24" s="94" t="s">
        <v>88</v>
      </c>
      <c r="O24" s="48"/>
    </row>
    <row r="25" spans="1:15" s="14" customFormat="1" ht="6" customHeight="1">
      <c r="A25" s="48"/>
      <c r="B25" s="48"/>
      <c r="D25" s="159"/>
      <c r="E25" s="159"/>
      <c r="F25" s="159"/>
      <c r="H25" s="48"/>
      <c r="I25" s="48"/>
      <c r="K25" s="48"/>
      <c r="L25" s="48"/>
      <c r="M25" s="48"/>
      <c r="N25" s="15"/>
      <c r="O25" s="48"/>
    </row>
    <row r="26" spans="1:15" s="14" customFormat="1" ht="7.5" customHeight="1">
      <c r="A26" s="48"/>
      <c r="B26" s="48"/>
      <c r="C26" s="93" t="s">
        <v>70</v>
      </c>
      <c r="D26" s="148">
        <v>3</v>
      </c>
      <c r="E26" s="159"/>
      <c r="F26" s="148">
        <v>0</v>
      </c>
      <c r="G26" s="94" t="s">
        <v>71</v>
      </c>
      <c r="H26" s="47"/>
      <c r="I26" s="47"/>
      <c r="J26" s="93" t="s">
        <v>47</v>
      </c>
      <c r="K26" s="148">
        <v>3</v>
      </c>
      <c r="L26" s="161"/>
      <c r="M26" s="148">
        <v>1</v>
      </c>
      <c r="N26" s="94" t="s">
        <v>44</v>
      </c>
      <c r="O26" s="48"/>
    </row>
    <row r="27" spans="1:15" s="14" customFormat="1" ht="6" customHeight="1">
      <c r="A27" s="48"/>
      <c r="B27" s="48"/>
      <c r="E27" s="48"/>
      <c r="H27" s="48"/>
      <c r="I27" s="48"/>
      <c r="K27" s="48"/>
      <c r="L27" s="48"/>
      <c r="M27" s="48"/>
      <c r="N27" s="15"/>
      <c r="O27" s="48"/>
    </row>
    <row r="28" spans="1:15" s="14" customFormat="1" ht="7.5" customHeight="1">
      <c r="A28" s="48"/>
      <c r="B28" s="48"/>
      <c r="C28" s="93" t="s">
        <v>42</v>
      </c>
      <c r="D28" s="148">
        <v>3</v>
      </c>
      <c r="E28" s="159"/>
      <c r="F28" s="148">
        <v>0</v>
      </c>
      <c r="G28" s="94" t="s">
        <v>86</v>
      </c>
      <c r="H28" s="47"/>
      <c r="I28" s="47"/>
      <c r="J28" s="93" t="s">
        <v>87</v>
      </c>
      <c r="K28" s="148">
        <v>3</v>
      </c>
      <c r="L28" s="161"/>
      <c r="M28" s="148">
        <v>1</v>
      </c>
      <c r="N28" s="94" t="s">
        <v>79</v>
      </c>
      <c r="O28" s="48"/>
    </row>
    <row r="29" spans="1:15" s="14" customFormat="1" ht="6" customHeight="1">
      <c r="A29" s="48"/>
      <c r="B29" s="48"/>
      <c r="D29" s="159"/>
      <c r="E29" s="159"/>
      <c r="F29" s="159"/>
      <c r="H29" s="48"/>
      <c r="I29" s="48"/>
      <c r="K29" s="48"/>
      <c r="L29" s="48"/>
      <c r="M29" s="48"/>
      <c r="N29" s="15"/>
      <c r="O29" s="48"/>
    </row>
    <row r="30" spans="1:15" s="14" customFormat="1" ht="7.5" customHeight="1">
      <c r="A30" s="48"/>
      <c r="B30" s="48"/>
      <c r="C30" s="93" t="s">
        <v>49</v>
      </c>
      <c r="D30" s="148">
        <v>3</v>
      </c>
      <c r="E30" s="159"/>
      <c r="F30" s="148">
        <v>0</v>
      </c>
      <c r="G30" s="94" t="s">
        <v>71</v>
      </c>
      <c r="H30" s="47"/>
      <c r="I30" s="47"/>
      <c r="J30" s="93" t="s">
        <v>43</v>
      </c>
      <c r="K30" s="148">
        <v>2</v>
      </c>
      <c r="L30" s="161"/>
      <c r="M30" s="148">
        <v>3</v>
      </c>
      <c r="N30" s="94" t="s">
        <v>44</v>
      </c>
      <c r="O30" s="48"/>
    </row>
    <row r="31" spans="1:15" s="14" customFormat="1" ht="6" customHeight="1">
      <c r="A31" s="48"/>
      <c r="B31" s="48"/>
      <c r="D31" s="159"/>
      <c r="E31" s="159"/>
      <c r="F31" s="159"/>
      <c r="H31" s="48"/>
      <c r="I31" s="48"/>
      <c r="K31" s="48"/>
      <c r="L31" s="48"/>
      <c r="M31" s="48"/>
      <c r="N31" s="15"/>
      <c r="O31" s="48"/>
    </row>
    <row r="32" spans="1:15" s="14" customFormat="1" ht="7.5" customHeight="1">
      <c r="A32" s="48"/>
      <c r="B32" s="48"/>
      <c r="C32" s="93" t="s">
        <v>70</v>
      </c>
      <c r="D32" s="148">
        <v>3</v>
      </c>
      <c r="E32" s="159"/>
      <c r="F32" s="148">
        <v>1</v>
      </c>
      <c r="G32" s="94" t="s">
        <v>48</v>
      </c>
      <c r="H32" s="47"/>
      <c r="I32" s="47"/>
      <c r="J32" s="93" t="s">
        <v>47</v>
      </c>
      <c r="K32" s="148">
        <v>3</v>
      </c>
      <c r="L32" s="161"/>
      <c r="M32" s="148">
        <v>1</v>
      </c>
      <c r="N32" s="94" t="s">
        <v>78</v>
      </c>
      <c r="O32" s="48"/>
    </row>
    <row r="33" spans="1:15" s="14" customFormat="1" ht="12.75" customHeight="1" thickBo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57"/>
      <c r="O33" s="48"/>
    </row>
    <row r="34" spans="1:15" s="14" customFormat="1" ht="9.75" customHeight="1" thickBot="1">
      <c r="A34" s="48"/>
      <c r="B34" s="48"/>
      <c r="C34" s="298" t="s">
        <v>84</v>
      </c>
      <c r="D34" s="299"/>
      <c r="E34" s="299"/>
      <c r="F34" s="299"/>
      <c r="G34" s="300"/>
      <c r="H34" s="48"/>
      <c r="I34" s="48"/>
      <c r="J34" s="298" t="s">
        <v>85</v>
      </c>
      <c r="K34" s="299"/>
      <c r="L34" s="299"/>
      <c r="M34" s="299"/>
      <c r="N34" s="300"/>
      <c r="O34" s="48"/>
    </row>
    <row r="35" spans="1:15" s="14" customFormat="1" ht="6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57"/>
      <c r="O35" s="48"/>
    </row>
    <row r="36" spans="1:15" s="14" customFormat="1" ht="6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s="14" customFormat="1" ht="6" customHeight="1">
      <c r="A37" s="48"/>
      <c r="B37" s="48"/>
      <c r="C37" s="308" t="s">
        <v>91</v>
      </c>
      <c r="D37" s="310">
        <v>3</v>
      </c>
      <c r="E37" s="152"/>
      <c r="F37" s="312">
        <v>0</v>
      </c>
      <c r="G37" s="314" t="s">
        <v>93</v>
      </c>
      <c r="H37" s="155"/>
      <c r="I37" s="48"/>
      <c r="J37" s="48"/>
      <c r="K37" s="48"/>
      <c r="L37" s="48"/>
      <c r="M37" s="48"/>
      <c r="N37" s="48"/>
      <c r="O37" s="48"/>
    </row>
    <row r="38" spans="1:15" s="14" customFormat="1" ht="6" customHeight="1">
      <c r="A38" s="48"/>
      <c r="B38" s="48"/>
      <c r="C38" s="309"/>
      <c r="D38" s="311"/>
      <c r="E38" s="152"/>
      <c r="F38" s="313"/>
      <c r="G38" s="315"/>
      <c r="H38" s="162"/>
      <c r="I38" s="48"/>
      <c r="J38" s="48"/>
      <c r="K38" s="48"/>
      <c r="L38" s="48"/>
      <c r="M38" s="48"/>
      <c r="N38" s="48"/>
      <c r="O38" s="48"/>
    </row>
    <row r="39" spans="1:15" s="14" customFormat="1" ht="6" customHeight="1">
      <c r="A39" s="48"/>
      <c r="B39" s="48"/>
      <c r="C39" s="150"/>
      <c r="D39" s="151"/>
      <c r="E39" s="152"/>
      <c r="F39" s="151"/>
      <c r="G39" s="153"/>
      <c r="H39" s="163"/>
      <c r="I39" s="48"/>
      <c r="J39" s="48"/>
      <c r="K39" s="48"/>
      <c r="L39" s="48"/>
      <c r="M39" s="48"/>
      <c r="N39" s="48"/>
      <c r="O39" s="48"/>
    </row>
    <row r="40" spans="1:15" s="14" customFormat="1" ht="6" customHeight="1">
      <c r="A40" s="48"/>
      <c r="B40" s="48"/>
      <c r="C40" s="150"/>
      <c r="D40" s="151"/>
      <c r="E40" s="152"/>
      <c r="F40" s="151"/>
      <c r="G40" s="153"/>
      <c r="H40" s="163"/>
      <c r="I40" s="170"/>
      <c r="J40" s="316" t="s">
        <v>91</v>
      </c>
      <c r="K40" s="310">
        <v>3</v>
      </c>
      <c r="L40" s="95"/>
      <c r="M40" s="312">
        <v>0</v>
      </c>
      <c r="N40" s="296" t="s">
        <v>92</v>
      </c>
      <c r="O40" s="48"/>
    </row>
    <row r="41" spans="1:17" s="14" customFormat="1" ht="6" customHeight="1">
      <c r="A41" s="48"/>
      <c r="B41" s="48"/>
      <c r="C41" s="154"/>
      <c r="D41" s="154"/>
      <c r="E41" s="154"/>
      <c r="F41" s="154"/>
      <c r="G41" s="154"/>
      <c r="H41" s="163"/>
      <c r="I41" s="48"/>
      <c r="J41" s="320"/>
      <c r="K41" s="311"/>
      <c r="L41" s="95"/>
      <c r="M41" s="313"/>
      <c r="N41" s="297"/>
      <c r="O41" s="48"/>
      <c r="P41" s="147"/>
      <c r="Q41" s="147"/>
    </row>
    <row r="42" spans="1:17" s="14" customFormat="1" ht="6" customHeight="1">
      <c r="A42" s="48"/>
      <c r="B42" s="48"/>
      <c r="C42" s="308" t="s">
        <v>92</v>
      </c>
      <c r="D42" s="310">
        <v>3</v>
      </c>
      <c r="E42" s="152"/>
      <c r="F42" s="312">
        <v>1</v>
      </c>
      <c r="G42" s="314" t="s">
        <v>94</v>
      </c>
      <c r="H42" s="164"/>
      <c r="I42" s="48"/>
      <c r="J42" s="48"/>
      <c r="K42" s="48"/>
      <c r="L42" s="48"/>
      <c r="M42" s="48"/>
      <c r="N42" s="48"/>
      <c r="O42" s="48"/>
      <c r="P42" s="147"/>
      <c r="Q42" s="147"/>
    </row>
    <row r="43" spans="1:17" s="14" customFormat="1" ht="6" customHeight="1">
      <c r="A43" s="48"/>
      <c r="B43" s="48"/>
      <c r="C43" s="309"/>
      <c r="D43" s="311"/>
      <c r="E43" s="152"/>
      <c r="F43" s="313"/>
      <c r="G43" s="315"/>
      <c r="H43" s="155"/>
      <c r="I43" s="155"/>
      <c r="J43" s="48"/>
      <c r="K43" s="48"/>
      <c r="L43" s="48"/>
      <c r="M43" s="48"/>
      <c r="N43" s="48"/>
      <c r="O43" s="48"/>
      <c r="P43" s="147"/>
      <c r="Q43" s="147"/>
    </row>
    <row r="44" spans="1:17" s="14" customFormat="1" ht="6" customHeight="1">
      <c r="A44" s="48"/>
      <c r="B44" s="48"/>
      <c r="C44" s="154"/>
      <c r="D44" s="154"/>
      <c r="E44" s="154"/>
      <c r="F44" s="154"/>
      <c r="G44" s="154"/>
      <c r="H44" s="155"/>
      <c r="I44" s="155"/>
      <c r="J44" s="48"/>
      <c r="K44" s="48"/>
      <c r="L44" s="48"/>
      <c r="M44" s="48"/>
      <c r="N44" s="48"/>
      <c r="O44" s="48"/>
      <c r="P44" s="147"/>
      <c r="Q44" s="147"/>
    </row>
    <row r="45" spans="1:17" s="14" customFormat="1" ht="6" customHeight="1">
      <c r="A45" s="48"/>
      <c r="B45" s="48"/>
      <c r="C45" s="308" t="s">
        <v>46</v>
      </c>
      <c r="D45" s="310">
        <v>3</v>
      </c>
      <c r="E45" s="152"/>
      <c r="F45" s="312">
        <v>0</v>
      </c>
      <c r="G45" s="314" t="s">
        <v>56</v>
      </c>
      <c r="H45" s="165"/>
      <c r="I45" s="155"/>
      <c r="J45" s="48"/>
      <c r="K45" s="48"/>
      <c r="L45" s="48"/>
      <c r="M45" s="48"/>
      <c r="N45" s="48"/>
      <c r="O45" s="48"/>
      <c r="P45" s="147"/>
      <c r="Q45" s="147"/>
    </row>
    <row r="46" spans="1:17" s="14" customFormat="1" ht="6" customHeight="1">
      <c r="A46" s="48"/>
      <c r="B46" s="48"/>
      <c r="C46" s="309"/>
      <c r="D46" s="311"/>
      <c r="E46" s="152"/>
      <c r="F46" s="313"/>
      <c r="G46" s="315"/>
      <c r="H46" s="162"/>
      <c r="I46" s="48"/>
      <c r="J46" s="48"/>
      <c r="K46" s="48"/>
      <c r="L46" s="48"/>
      <c r="M46" s="48"/>
      <c r="N46" s="48"/>
      <c r="O46" s="48"/>
      <c r="P46" s="147"/>
      <c r="Q46" s="147"/>
    </row>
    <row r="47" spans="1:17" s="14" customFormat="1" ht="6" customHeight="1">
      <c r="A47" s="48"/>
      <c r="B47" s="48"/>
      <c r="C47" s="150"/>
      <c r="D47" s="151"/>
      <c r="E47" s="152"/>
      <c r="F47" s="151"/>
      <c r="G47" s="153"/>
      <c r="H47" s="163"/>
      <c r="I47" s="48"/>
      <c r="J47" s="48"/>
      <c r="K47" s="48"/>
      <c r="L47" s="48"/>
      <c r="M47" s="48"/>
      <c r="N47" s="48"/>
      <c r="O47" s="48"/>
      <c r="P47" s="147"/>
      <c r="Q47" s="147"/>
    </row>
    <row r="48" spans="1:17" s="14" customFormat="1" ht="6" customHeight="1">
      <c r="A48" s="48"/>
      <c r="B48" s="48"/>
      <c r="C48" s="150"/>
      <c r="D48" s="151"/>
      <c r="E48" s="152"/>
      <c r="F48" s="151"/>
      <c r="G48" s="153"/>
      <c r="H48" s="163"/>
      <c r="I48" s="170"/>
      <c r="J48" s="316" t="s">
        <v>46</v>
      </c>
      <c r="K48" s="310">
        <v>1</v>
      </c>
      <c r="L48" s="95"/>
      <c r="M48" s="312">
        <v>3</v>
      </c>
      <c r="N48" s="296" t="s">
        <v>45</v>
      </c>
      <c r="O48" s="48"/>
      <c r="P48" s="147"/>
      <c r="Q48" s="147"/>
    </row>
    <row r="49" spans="1:17" s="14" customFormat="1" ht="6" customHeight="1">
      <c r="A49" s="48"/>
      <c r="B49" s="48"/>
      <c r="C49" s="154"/>
      <c r="D49" s="154"/>
      <c r="E49" s="154"/>
      <c r="F49" s="154"/>
      <c r="G49" s="154"/>
      <c r="H49" s="163"/>
      <c r="I49" s="48"/>
      <c r="J49" s="320"/>
      <c r="K49" s="311"/>
      <c r="L49" s="95"/>
      <c r="M49" s="313"/>
      <c r="N49" s="297"/>
      <c r="O49" s="48"/>
      <c r="P49" s="147"/>
      <c r="Q49" s="147"/>
    </row>
    <row r="50" spans="1:18" ht="6" customHeight="1">
      <c r="A50" s="48"/>
      <c r="B50" s="48"/>
      <c r="C50" s="308" t="s">
        <v>57</v>
      </c>
      <c r="D50" s="310">
        <v>2</v>
      </c>
      <c r="E50" s="152"/>
      <c r="F50" s="312">
        <v>3</v>
      </c>
      <c r="G50" s="314" t="s">
        <v>45</v>
      </c>
      <c r="H50" s="164"/>
      <c r="I50" s="48"/>
      <c r="J50" s="48"/>
      <c r="K50" s="48"/>
      <c r="L50" s="48"/>
      <c r="M50" s="48"/>
      <c r="N50" s="14"/>
      <c r="O50" s="48"/>
      <c r="P50" s="14"/>
      <c r="Q50" s="14"/>
      <c r="R50" s="14"/>
    </row>
    <row r="51" spans="1:18" ht="6" customHeight="1">
      <c r="A51" s="48"/>
      <c r="B51" s="48"/>
      <c r="C51" s="309"/>
      <c r="D51" s="311"/>
      <c r="E51" s="152"/>
      <c r="F51" s="313"/>
      <c r="G51" s="315"/>
      <c r="H51" s="155"/>
      <c r="I51" s="149"/>
      <c r="J51" s="48"/>
      <c r="K51" s="48"/>
      <c r="L51" s="48"/>
      <c r="M51" s="48"/>
      <c r="N51" s="155"/>
      <c r="O51" s="48"/>
      <c r="P51" s="14"/>
      <c r="Q51" s="14"/>
      <c r="R51" s="14"/>
    </row>
    <row r="52" spans="1:18" ht="13.5" thickBot="1">
      <c r="A52" s="48"/>
      <c r="B52" s="48"/>
      <c r="C52" s="154"/>
      <c r="D52" s="154"/>
      <c r="E52" s="154"/>
      <c r="F52" s="154"/>
      <c r="G52" s="154"/>
      <c r="H52" s="155"/>
      <c r="I52" s="149"/>
      <c r="J52" s="48"/>
      <c r="K52" s="48"/>
      <c r="L52" s="48"/>
      <c r="M52" s="48"/>
      <c r="N52" s="155"/>
      <c r="O52" s="48"/>
      <c r="P52" s="14"/>
      <c r="Q52" s="14"/>
      <c r="R52" s="14"/>
    </row>
    <row r="53" spans="1:18" ht="9.75" customHeight="1" thickBot="1">
      <c r="A53" s="48"/>
      <c r="B53" s="48"/>
      <c r="C53" s="298" t="s">
        <v>0</v>
      </c>
      <c r="D53" s="299"/>
      <c r="E53" s="299"/>
      <c r="F53" s="299"/>
      <c r="G53" s="300"/>
      <c r="H53" s="155"/>
      <c r="I53" s="149"/>
      <c r="J53" s="48"/>
      <c r="K53" s="48"/>
      <c r="L53" s="48"/>
      <c r="M53" s="48"/>
      <c r="N53" s="155"/>
      <c r="O53" s="48"/>
      <c r="P53" s="14"/>
      <c r="Q53" s="14"/>
      <c r="R53" s="14"/>
    </row>
    <row r="54" spans="1:18" ht="6" customHeight="1">
      <c r="A54" s="48"/>
      <c r="B54" s="48"/>
      <c r="C54" s="154"/>
      <c r="D54" s="154"/>
      <c r="E54" s="154"/>
      <c r="F54" s="154"/>
      <c r="G54" s="154"/>
      <c r="H54" s="155"/>
      <c r="I54" s="149"/>
      <c r="J54" s="48"/>
      <c r="K54" s="48"/>
      <c r="L54" s="48"/>
      <c r="M54" s="48"/>
      <c r="N54" s="155"/>
      <c r="O54" s="48"/>
      <c r="P54" s="14"/>
      <c r="Q54" s="14"/>
      <c r="R54" s="14"/>
    </row>
    <row r="55" spans="1:18" ht="6" customHeight="1">
      <c r="A55" s="48"/>
      <c r="B55" s="48"/>
      <c r="C55" s="316" t="s">
        <v>91</v>
      </c>
      <c r="D55" s="310">
        <v>3</v>
      </c>
      <c r="E55" s="152"/>
      <c r="F55" s="310">
        <v>0</v>
      </c>
      <c r="G55" s="318" t="s">
        <v>45</v>
      </c>
      <c r="H55" s="166"/>
      <c r="I55" s="167"/>
      <c r="J55" s="290" t="s">
        <v>91</v>
      </c>
      <c r="K55" s="291"/>
      <c r="L55" s="292"/>
      <c r="M55" s="48"/>
      <c r="N55" s="155"/>
      <c r="O55" s="48"/>
      <c r="P55" s="14"/>
      <c r="Q55" s="14"/>
      <c r="R55" s="14"/>
    </row>
    <row r="56" spans="1:18" ht="6" customHeight="1">
      <c r="A56" s="48"/>
      <c r="B56" s="48"/>
      <c r="C56" s="317"/>
      <c r="D56" s="311"/>
      <c r="E56" s="154"/>
      <c r="F56" s="311"/>
      <c r="G56" s="319"/>
      <c r="H56" s="155"/>
      <c r="I56" s="149"/>
      <c r="J56" s="293"/>
      <c r="K56" s="294"/>
      <c r="L56" s="295"/>
      <c r="M56" s="48"/>
      <c r="N56" s="155"/>
      <c r="O56" s="156"/>
      <c r="P56" s="98"/>
      <c r="Q56" s="14"/>
      <c r="R56" s="14"/>
    </row>
    <row r="57" spans="1:18" ht="6" customHeight="1">
      <c r="A57" s="48"/>
      <c r="B57" s="48"/>
      <c r="C57" s="151"/>
      <c r="D57" s="151"/>
      <c r="E57" s="154"/>
      <c r="F57" s="151"/>
      <c r="G57" s="151"/>
      <c r="H57" s="155"/>
      <c r="I57" s="149"/>
      <c r="J57" s="48"/>
      <c r="K57" s="48"/>
      <c r="L57" s="48"/>
      <c r="M57" s="48"/>
      <c r="N57" s="155"/>
      <c r="O57" s="156"/>
      <c r="P57" s="98"/>
      <c r="Q57" s="14"/>
      <c r="R57" s="14"/>
    </row>
    <row r="58" spans="1:18" ht="9.75" customHeight="1">
      <c r="A58" s="48"/>
      <c r="B58" s="48"/>
      <c r="C58" s="151"/>
      <c r="D58" s="151"/>
      <c r="E58" s="154"/>
      <c r="F58" s="151"/>
      <c r="G58" s="151"/>
      <c r="H58" s="155"/>
      <c r="I58" s="149"/>
      <c r="J58" s="48"/>
      <c r="K58" s="48"/>
      <c r="L58" s="48"/>
      <c r="M58" s="48"/>
      <c r="N58" s="155"/>
      <c r="O58" s="48"/>
      <c r="P58" s="14"/>
      <c r="Q58" s="14"/>
      <c r="R58" s="14"/>
    </row>
    <row r="59" spans="1:18" ht="6" customHeight="1">
      <c r="A59" s="48"/>
      <c r="B59" s="48"/>
      <c r="C59" s="307" t="s">
        <v>59</v>
      </c>
      <c r="D59" s="307"/>
      <c r="E59" s="307"/>
      <c r="F59" s="307"/>
      <c r="G59" s="307"/>
      <c r="H59" s="168"/>
      <c r="I59" s="169"/>
      <c r="J59" s="301" t="s">
        <v>92</v>
      </c>
      <c r="K59" s="302"/>
      <c r="L59" s="303"/>
      <c r="M59" s="48"/>
      <c r="N59" s="155"/>
      <c r="O59" s="48"/>
      <c r="P59" s="14"/>
      <c r="Q59" s="14"/>
      <c r="R59" s="14"/>
    </row>
    <row r="60" spans="1:18" ht="6" customHeight="1">
      <c r="A60" s="48"/>
      <c r="B60" s="48"/>
      <c r="C60" s="307"/>
      <c r="D60" s="307"/>
      <c r="E60" s="307"/>
      <c r="F60" s="307"/>
      <c r="G60" s="307"/>
      <c r="H60" s="155"/>
      <c r="I60" s="149"/>
      <c r="J60" s="304"/>
      <c r="K60" s="305"/>
      <c r="L60" s="306"/>
      <c r="M60" s="48"/>
      <c r="N60" s="155"/>
      <c r="O60" s="48"/>
      <c r="P60" s="14"/>
      <c r="Q60" s="14"/>
      <c r="R60" s="14"/>
    </row>
    <row r="61" spans="1:18" ht="6" customHeight="1">
      <c r="A61" s="48"/>
      <c r="B61" s="48"/>
      <c r="C61" s="307"/>
      <c r="D61" s="307"/>
      <c r="E61" s="307"/>
      <c r="F61" s="307"/>
      <c r="G61" s="307"/>
      <c r="H61" s="155"/>
      <c r="I61" s="149"/>
      <c r="J61" s="48"/>
      <c r="K61" s="48"/>
      <c r="L61" s="48"/>
      <c r="M61" s="48"/>
      <c r="N61" s="155"/>
      <c r="O61" s="48"/>
      <c r="P61" s="14"/>
      <c r="Q61" s="14"/>
      <c r="R61" s="14"/>
    </row>
    <row r="62" spans="1:18" ht="6" customHeight="1">
      <c r="A62" s="48"/>
      <c r="B62" s="48"/>
      <c r="C62" s="307"/>
      <c r="D62" s="307"/>
      <c r="E62" s="307"/>
      <c r="F62" s="307"/>
      <c r="G62" s="307"/>
      <c r="H62" s="168"/>
      <c r="I62" s="169"/>
      <c r="J62" s="301" t="s">
        <v>46</v>
      </c>
      <c r="K62" s="302"/>
      <c r="L62" s="303"/>
      <c r="M62" s="48"/>
      <c r="N62" s="155"/>
      <c r="O62" s="48"/>
      <c r="P62" s="14"/>
      <c r="Q62" s="14"/>
      <c r="R62" s="14"/>
    </row>
    <row r="63" spans="1:18" ht="6" customHeight="1">
      <c r="A63" s="48"/>
      <c r="B63" s="48"/>
      <c r="C63" s="307"/>
      <c r="D63" s="307"/>
      <c r="E63" s="307"/>
      <c r="F63" s="307"/>
      <c r="G63" s="307"/>
      <c r="H63" s="48"/>
      <c r="I63" s="149"/>
      <c r="J63" s="304"/>
      <c r="K63" s="305"/>
      <c r="L63" s="306"/>
      <c r="M63" s="48"/>
      <c r="N63" s="155"/>
      <c r="O63" s="48"/>
      <c r="P63" s="14"/>
      <c r="Q63" s="14"/>
      <c r="R63" s="14"/>
    </row>
    <row r="64" spans="1:18" ht="6" customHeight="1">
      <c r="A64" s="48"/>
      <c r="B64" s="48"/>
      <c r="C64" s="48"/>
      <c r="D64" s="48"/>
      <c r="E64" s="48"/>
      <c r="F64" s="48"/>
      <c r="G64" s="48"/>
      <c r="H64" s="48"/>
      <c r="I64" s="149"/>
      <c r="J64" s="48"/>
      <c r="K64" s="48"/>
      <c r="L64" s="48"/>
      <c r="M64" s="48"/>
      <c r="N64" s="155"/>
      <c r="O64" s="149"/>
      <c r="R64" s="14"/>
    </row>
    <row r="65" spans="1:18" ht="12.75">
      <c r="A65" s="149"/>
      <c r="B65" s="48"/>
      <c r="C65" s="48"/>
      <c r="D65" s="48"/>
      <c r="E65" s="48"/>
      <c r="F65" s="48"/>
      <c r="G65" s="48"/>
      <c r="H65" s="48"/>
      <c r="I65" s="149"/>
      <c r="J65" s="149"/>
      <c r="K65" s="149"/>
      <c r="L65" s="149"/>
      <c r="M65" s="149"/>
      <c r="N65" s="149"/>
      <c r="O65" s="149"/>
      <c r="R65" s="14"/>
    </row>
    <row r="66" spans="1:18" ht="12.75">
      <c r="A66" s="149"/>
      <c r="B66" s="149"/>
      <c r="C66" s="48"/>
      <c r="D66" s="48"/>
      <c r="E66" s="48"/>
      <c r="F66" s="48"/>
      <c r="G66" s="48"/>
      <c r="H66" s="149"/>
      <c r="I66" s="149"/>
      <c r="J66" s="149"/>
      <c r="K66" s="149"/>
      <c r="L66" s="149"/>
      <c r="M66" s="149"/>
      <c r="N66" s="149"/>
      <c r="O66" s="149"/>
      <c r="R66" s="14"/>
    </row>
    <row r="67" spans="3:18" ht="12.75">
      <c r="C67" s="14"/>
      <c r="D67" s="14"/>
      <c r="E67" s="14"/>
      <c r="F67" s="14"/>
      <c r="G67" s="14"/>
      <c r="R67" s="14"/>
    </row>
  </sheetData>
  <sheetProtection/>
  <mergeCells count="37">
    <mergeCell ref="M48:M49"/>
    <mergeCell ref="J48:J49"/>
    <mergeCell ref="K48:K49"/>
    <mergeCell ref="J2:N2"/>
    <mergeCell ref="K40:K41"/>
    <mergeCell ref="C34:G34"/>
    <mergeCell ref="J34:N34"/>
    <mergeCell ref="J40:J41"/>
    <mergeCell ref="G37:G38"/>
    <mergeCell ref="M40:M41"/>
    <mergeCell ref="N40:N41"/>
    <mergeCell ref="F45:F46"/>
    <mergeCell ref="G45:G46"/>
    <mergeCell ref="C2:G2"/>
    <mergeCell ref="C37:C38"/>
    <mergeCell ref="D37:D38"/>
    <mergeCell ref="F37:F38"/>
    <mergeCell ref="C55:C56"/>
    <mergeCell ref="D55:D56"/>
    <mergeCell ref="F55:F56"/>
    <mergeCell ref="G55:G56"/>
    <mergeCell ref="C42:C43"/>
    <mergeCell ref="D42:D43"/>
    <mergeCell ref="F42:F43"/>
    <mergeCell ref="G42:G43"/>
    <mergeCell ref="C45:C46"/>
    <mergeCell ref="D45:D46"/>
    <mergeCell ref="J55:L56"/>
    <mergeCell ref="N48:N49"/>
    <mergeCell ref="C53:G53"/>
    <mergeCell ref="J59:L60"/>
    <mergeCell ref="J62:L63"/>
    <mergeCell ref="C59:G63"/>
    <mergeCell ref="C50:C51"/>
    <mergeCell ref="D50:D51"/>
    <mergeCell ref="F50:F51"/>
    <mergeCell ref="G50:G51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21" t="s">
        <v>26</v>
      </c>
      <c r="B2" s="321"/>
      <c r="C2" s="321"/>
      <c r="D2" s="321"/>
      <c r="E2" s="321"/>
      <c r="G2" t="str">
        <f>IF('- A -'!Q7&lt;&gt;"",'- A -'!Q7,"")</f>
        <v>Elena López</v>
      </c>
      <c r="N2" t="str">
        <f>IF('- A -'!Q9&lt;&gt;"",'- A -'!Q9,"")</f>
        <v>Leticia Gil</v>
      </c>
      <c r="U2" t="str">
        <f>IF('- A -'!Q11&lt;&gt;"",'- A -'!Q11,"")</f>
        <v>Nayra Rguez.</v>
      </c>
      <c r="AB2">
        <f>IF('- A -'!Q19&lt;&gt;"",'- A -'!Q19,"")</f>
      </c>
    </row>
    <row r="3" spans="6:33" ht="12.75">
      <c r="F3" t="s">
        <v>35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str">
        <f>'- A -'!B6</f>
        <v>Nayra Rguez.</v>
      </c>
      <c r="B4" s="1">
        <f>IF('- A -'!C6&lt;&gt;"",'- A -'!C6,"")</f>
        <v>3</v>
      </c>
      <c r="C4" s="1" t="str">
        <f>'- A -'!D6</f>
        <v>-</v>
      </c>
      <c r="D4" s="1">
        <f>IF('- A -'!E6&lt;&gt;"",'- A -'!E6,"")</f>
        <v>0</v>
      </c>
      <c r="E4" s="3" t="str">
        <f>'- A -'!F6</f>
        <v>Nuria Hdez.</v>
      </c>
      <c r="F4" s="1">
        <f>COUNTBLANK('- A -'!C6:'- A -'!E6)</f>
        <v>0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1</v>
      </c>
      <c r="V4">
        <f aca="true" t="shared" si="13" ref="V4:V9">IF(AND(F4=0,OR(AND($A4=$U$2,$B4&gt;$D4),AND($E4=$U$2,$D4&gt;$B4))),1,0)</f>
        <v>1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3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A -'!B7</f>
        <v>Leticia Gil</v>
      </c>
      <c r="B5" s="1">
        <f>IF('- A -'!C7&lt;&gt;"",'- A -'!C7,"")</f>
        <v>3</v>
      </c>
      <c r="C5" s="1" t="str">
        <f>'- A -'!D7</f>
        <v>-</v>
      </c>
      <c r="D5" s="1">
        <f>IF('- A -'!E7&lt;&gt;"",'- A -'!E7,"")</f>
        <v>0</v>
      </c>
      <c r="E5" s="3" t="str">
        <f>'- A -'!F7</f>
        <v>María Gtrrez.</v>
      </c>
      <c r="F5" s="1">
        <f>COUNTBLANK('- A -'!C7:'- A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1</v>
      </c>
      <c r="O5">
        <f t="shared" si="7"/>
        <v>1</v>
      </c>
      <c r="P5">
        <f t="shared" si="8"/>
        <v>0</v>
      </c>
      <c r="Q5">
        <f t="shared" si="9"/>
        <v>0</v>
      </c>
      <c r="R5">
        <f t="shared" si="10"/>
        <v>3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A -'!B8</f>
        <v>Elena López</v>
      </c>
      <c r="B6" s="1">
        <f>IF('- A -'!C8&lt;&gt;"",'- A -'!C8,"")</f>
        <v>3</v>
      </c>
      <c r="C6" s="1" t="str">
        <f>'- A -'!D8</f>
        <v>-</v>
      </c>
      <c r="D6" s="1">
        <f>IF('- A -'!E8&lt;&gt;"",'- A -'!E8,"")</f>
        <v>1</v>
      </c>
      <c r="E6" s="3" t="str">
        <f>'- A -'!F8</f>
        <v>Nayra Duque</v>
      </c>
      <c r="F6" s="1">
        <f>COUNTBLANK('- A -'!C8:'- A -'!E8)</f>
        <v>0</v>
      </c>
      <c r="G6">
        <f t="shared" si="0"/>
        <v>1</v>
      </c>
      <c r="H6">
        <f t="shared" si="1"/>
        <v>1</v>
      </c>
      <c r="I6">
        <f t="shared" si="2"/>
        <v>0</v>
      </c>
      <c r="J6">
        <f t="shared" si="3"/>
        <v>0</v>
      </c>
      <c r="K6">
        <f t="shared" si="4"/>
        <v>3</v>
      </c>
      <c r="L6">
        <f t="shared" si="5"/>
        <v>1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A -'!B9</f>
        <v>Leticia Gil</v>
      </c>
      <c r="B7" s="1">
        <f>IF('- A -'!C9&lt;&gt;"",'- A -'!C9,"")</f>
        <v>3</v>
      </c>
      <c r="C7" s="1" t="str">
        <f>'- A -'!D9</f>
        <v>-</v>
      </c>
      <c r="D7" s="1">
        <f>IF('- A -'!E9&lt;&gt;"",'- A -'!E9,"")</f>
        <v>0</v>
      </c>
      <c r="E7" s="3" t="str">
        <f>'- A -'!F9</f>
        <v>Nuria Hdez.</v>
      </c>
      <c r="F7" s="1">
        <f>COUNTBLANK('- A -'!C9:'- A -'!E9)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1</v>
      </c>
      <c r="P7">
        <f t="shared" si="8"/>
        <v>0</v>
      </c>
      <c r="Q7">
        <f t="shared" si="9"/>
        <v>0</v>
      </c>
      <c r="R7">
        <f t="shared" si="10"/>
        <v>3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A -'!B10</f>
        <v>Nayra Rguez.</v>
      </c>
      <c r="B8" s="1">
        <f>IF('- A -'!C10&lt;&gt;"",'- A -'!C10,"")</f>
        <v>2</v>
      </c>
      <c r="C8" s="1" t="str">
        <f>'- A -'!D10</f>
        <v>-</v>
      </c>
      <c r="D8" s="1">
        <f>IF('- A -'!E10&lt;&gt;"",'- A -'!E10,"")</f>
        <v>3</v>
      </c>
      <c r="E8" s="3" t="str">
        <f>'- A -'!F10</f>
        <v>Nayra Duque</v>
      </c>
      <c r="F8" s="1">
        <f>COUNTBLANK('- A -'!C10:'- A -'!E10)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1</v>
      </c>
      <c r="V8">
        <f t="shared" si="13"/>
        <v>0</v>
      </c>
      <c r="W8">
        <f t="shared" si="14"/>
        <v>0</v>
      </c>
      <c r="X8">
        <f t="shared" si="15"/>
        <v>1</v>
      </c>
      <c r="Y8">
        <f t="shared" si="16"/>
        <v>2</v>
      </c>
      <c r="Z8">
        <f t="shared" si="17"/>
        <v>3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A -'!B11</f>
        <v>Elena López</v>
      </c>
      <c r="B9" s="1">
        <f>IF('- A -'!C11&lt;&gt;"",'- A -'!C11,"")</f>
        <v>3</v>
      </c>
      <c r="C9" s="1" t="str">
        <f>'- A -'!D11</f>
        <v>-</v>
      </c>
      <c r="D9" s="1">
        <f>IF('- A -'!E11&lt;&gt;"",'- A -'!E11,"")</f>
        <v>0</v>
      </c>
      <c r="E9" s="3" t="str">
        <f>'- A -'!F11</f>
        <v>María Gtrrez.</v>
      </c>
      <c r="F9" s="1">
        <f>COUNTBLANK('- A -'!C11:'- A -'!E11)</f>
        <v>0</v>
      </c>
      <c r="G9">
        <f t="shared" si="0"/>
        <v>1</v>
      </c>
      <c r="H9">
        <f t="shared" si="1"/>
        <v>1</v>
      </c>
      <c r="I9">
        <f t="shared" si="2"/>
        <v>0</v>
      </c>
      <c r="J9">
        <f t="shared" si="3"/>
        <v>0</v>
      </c>
      <c r="K9">
        <f t="shared" si="4"/>
        <v>3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2</v>
      </c>
      <c r="H10">
        <f t="shared" si="24"/>
        <v>2</v>
      </c>
      <c r="I10">
        <f t="shared" si="24"/>
        <v>0</v>
      </c>
      <c r="J10">
        <f t="shared" si="24"/>
        <v>0</v>
      </c>
      <c r="K10">
        <f t="shared" si="24"/>
        <v>6</v>
      </c>
      <c r="L10">
        <f t="shared" si="24"/>
        <v>1</v>
      </c>
      <c r="M10">
        <f>H10*3+I10</f>
        <v>6</v>
      </c>
      <c r="N10">
        <f aca="true" t="shared" si="25" ref="N10:S10">SUM(N4:N9)</f>
        <v>2</v>
      </c>
      <c r="O10">
        <f t="shared" si="25"/>
        <v>2</v>
      </c>
      <c r="P10">
        <f t="shared" si="25"/>
        <v>0</v>
      </c>
      <c r="Q10">
        <f t="shared" si="25"/>
        <v>0</v>
      </c>
      <c r="R10">
        <f t="shared" si="25"/>
        <v>6</v>
      </c>
      <c r="S10">
        <f t="shared" si="25"/>
        <v>0</v>
      </c>
      <c r="T10">
        <f>O10*3+P10</f>
        <v>6</v>
      </c>
      <c r="U10">
        <f aca="true" t="shared" si="26" ref="U10:Z10">SUM(U4:U9)</f>
        <v>2</v>
      </c>
      <c r="V10">
        <f t="shared" si="26"/>
        <v>1</v>
      </c>
      <c r="W10">
        <f t="shared" si="26"/>
        <v>0</v>
      </c>
      <c r="X10">
        <f t="shared" si="26"/>
        <v>1</v>
      </c>
      <c r="Y10">
        <f t="shared" si="26"/>
        <v>5</v>
      </c>
      <c r="Z10">
        <f t="shared" si="26"/>
        <v>3</v>
      </c>
      <c r="AA10">
        <f>V10*3+W10</f>
        <v>3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24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str">
        <f>G2</f>
        <v>Elena López</v>
      </c>
      <c r="G16">
        <f aca="true" t="shared" si="28" ref="G16:M16">G10</f>
        <v>2</v>
      </c>
      <c r="H16">
        <f t="shared" si="28"/>
        <v>2</v>
      </c>
      <c r="I16">
        <f t="shared" si="28"/>
        <v>0</v>
      </c>
      <c r="J16">
        <f t="shared" si="28"/>
        <v>0</v>
      </c>
      <c r="K16">
        <f t="shared" si="28"/>
        <v>6</v>
      </c>
      <c r="L16">
        <f t="shared" si="28"/>
        <v>1</v>
      </c>
      <c r="M16">
        <f t="shared" si="28"/>
        <v>6</v>
      </c>
      <c r="O16" t="str">
        <f>IF($M16&gt;=$M17,$F16,$F17)</f>
        <v>Elena López</v>
      </c>
      <c r="P16">
        <f>VLOOKUP(O16,$F$16:$M$25,8,FALSE)</f>
        <v>6</v>
      </c>
      <c r="S16" t="str">
        <f>IF($P16&gt;=$P18,$O16,$O18)</f>
        <v>Elena López</v>
      </c>
      <c r="T16">
        <f>VLOOKUP(S16,$O$16:$P$25,2,FALSE)</f>
        <v>6</v>
      </c>
      <c r="W16" t="str">
        <f>IF($T16&gt;=$T19,$S16,$S19)</f>
        <v>Elena López</v>
      </c>
      <c r="X16">
        <f>VLOOKUP(W16,$S$16:$T$25,2,FALSE)</f>
        <v>6</v>
      </c>
      <c r="AA16" t="str">
        <f>W16</f>
        <v>Elena López</v>
      </c>
      <c r="AB16">
        <f>VLOOKUP(AA16,W16:X25,2,FALSE)</f>
        <v>6</v>
      </c>
      <c r="AE16" t="str">
        <f>AA16</f>
        <v>Elena López</v>
      </c>
      <c r="AF16">
        <f>VLOOKUP(AE16,AA16:AB25,2,FALSE)</f>
        <v>6</v>
      </c>
      <c r="AI16" t="str">
        <f>AE16</f>
        <v>Elena López</v>
      </c>
      <c r="AJ16">
        <f>VLOOKUP(AI16,AE16:AF25,2,FALSE)</f>
        <v>6</v>
      </c>
    </row>
    <row r="17" spans="6:36" ht="12.75">
      <c r="F17" t="str">
        <f>N2</f>
        <v>Leticia Gil</v>
      </c>
      <c r="G17">
        <f aca="true" t="shared" si="29" ref="G17:L17">N10</f>
        <v>2</v>
      </c>
      <c r="H17">
        <f t="shared" si="29"/>
        <v>2</v>
      </c>
      <c r="I17">
        <f t="shared" si="29"/>
        <v>0</v>
      </c>
      <c r="J17">
        <f t="shared" si="29"/>
        <v>0</v>
      </c>
      <c r="K17">
        <f t="shared" si="29"/>
        <v>6</v>
      </c>
      <c r="L17">
        <f t="shared" si="29"/>
        <v>0</v>
      </c>
      <c r="M17">
        <f>T10</f>
        <v>6</v>
      </c>
      <c r="O17" t="str">
        <f>IF($M17&lt;=$M16,$F17,$F16)</f>
        <v>Leticia Gil</v>
      </c>
      <c r="P17">
        <f>VLOOKUP(O17,$F$16:$M$25,8,FALSE)</f>
        <v>6</v>
      </c>
      <c r="S17" t="str">
        <f>O17</f>
        <v>Leticia Gil</v>
      </c>
      <c r="T17">
        <f>VLOOKUP(S17,$O$16:$P$25,2,FALSE)</f>
        <v>6</v>
      </c>
      <c r="W17" t="str">
        <f>S17</f>
        <v>Leticia Gil</v>
      </c>
      <c r="X17">
        <f>VLOOKUP(W17,$S$16:$T$25,2,FALSE)</f>
        <v>6</v>
      </c>
      <c r="AA17" t="str">
        <f>IF(X17&gt;=X18,W17,W18)</f>
        <v>Leticia Gil</v>
      </c>
      <c r="AB17">
        <f>VLOOKUP(AA17,W16:X25,2,FALSE)</f>
        <v>6</v>
      </c>
      <c r="AE17" t="str">
        <f>IF(AB17&gt;=AB19,AA17,AA19)</f>
        <v>Leticia Gil</v>
      </c>
      <c r="AF17">
        <f>VLOOKUP(AE17,AA16:AB25,2,FALSE)</f>
        <v>6</v>
      </c>
      <c r="AI17" t="str">
        <f>AE17</f>
        <v>Leticia Gil</v>
      </c>
      <c r="AJ17">
        <f>VLOOKUP(AI17,AE16:AF25,2,FALSE)</f>
        <v>6</v>
      </c>
    </row>
    <row r="18" spans="6:36" ht="12.75">
      <c r="F18" t="str">
        <f>U2</f>
        <v>Nayra Rguez.</v>
      </c>
      <c r="G18">
        <f aca="true" t="shared" si="30" ref="G18:M18">U10</f>
        <v>2</v>
      </c>
      <c r="H18">
        <f t="shared" si="30"/>
        <v>1</v>
      </c>
      <c r="I18">
        <f t="shared" si="30"/>
        <v>0</v>
      </c>
      <c r="J18">
        <f t="shared" si="30"/>
        <v>1</v>
      </c>
      <c r="K18">
        <f t="shared" si="30"/>
        <v>5</v>
      </c>
      <c r="L18">
        <f t="shared" si="30"/>
        <v>3</v>
      </c>
      <c r="M18">
        <f t="shared" si="30"/>
        <v>3</v>
      </c>
      <c r="O18" t="str">
        <f>F18</f>
        <v>Nayra Rguez.</v>
      </c>
      <c r="P18">
        <f>VLOOKUP(O18,$F$16:$M$25,8,FALSE)</f>
        <v>3</v>
      </c>
      <c r="S18" t="str">
        <f>IF($P18&lt;=$P16,$O18,$O16)</f>
        <v>Nayra Rguez.</v>
      </c>
      <c r="T18">
        <f>VLOOKUP(S18,$O$16:$P$25,2,FALSE)</f>
        <v>3</v>
      </c>
      <c r="W18" t="str">
        <f>S18</f>
        <v>Nayra Rguez.</v>
      </c>
      <c r="X18">
        <f>VLOOKUP(W18,$S$16:$T$25,2,FALSE)</f>
        <v>3</v>
      </c>
      <c r="AA18" t="str">
        <f>IF(X18&lt;=X17,W18,W17)</f>
        <v>Nayra Rguez.</v>
      </c>
      <c r="AB18">
        <f>VLOOKUP(AA18,W16:X25,2,FALSE)</f>
        <v>3</v>
      </c>
      <c r="AE18" t="str">
        <f>AA18</f>
        <v>Nayra Rguez.</v>
      </c>
      <c r="AF18">
        <f>VLOOKUP(AE18,AA16:AB25,2,FALSE)</f>
        <v>3</v>
      </c>
      <c r="AI18" t="str">
        <f>IF(AF18&gt;=AF19,AE18,AE19)</f>
        <v>Nayra Rguez.</v>
      </c>
      <c r="AJ18">
        <f>VLOOKUP(AI18,AE16:AF25,2,FALSE)</f>
        <v>3</v>
      </c>
    </row>
    <row r="19" spans="6:36" ht="12.75">
      <c r="F19">
        <f>AB2</f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>
        <f>F19</f>
      </c>
      <c r="P19">
        <f>VLOOKUP(O19,$F$16:$M$25,8,FALSE)</f>
        <v>0</v>
      </c>
      <c r="S19">
        <f>O19</f>
      </c>
      <c r="T19">
        <f>VLOOKUP(S19,$O$16:$P$25,2,FALSE)</f>
        <v>0</v>
      </c>
      <c r="W19">
        <f>IF($T19&lt;=$T16,$S19,$S16)</f>
      </c>
      <c r="X19">
        <f>VLOOKUP(W19,$S$16:$T$25,2,FALSE)</f>
        <v>0</v>
      </c>
      <c r="AA19">
        <f>W19</f>
      </c>
      <c r="AB19">
        <f>VLOOKUP(AA19,W16:X25,2,FALSE)</f>
        <v>0</v>
      </c>
      <c r="AE19">
        <f>IF(AB19&lt;=AB17,AA19,AA17)</f>
      </c>
      <c r="AF19">
        <f>VLOOKUP(AE19,AA16:AB25,2,FALSE)</f>
        <v>0</v>
      </c>
      <c r="AI19">
        <f>IF(AF19&lt;=AF18,AE19,AE18)</f>
      </c>
      <c r="AJ19">
        <f>VLOOKUP(AI19,AE16:AF25,2,FALSE)</f>
        <v>0</v>
      </c>
    </row>
    <row r="28" spans="6:37" ht="12.75">
      <c r="F28" t="str">
        <f>AI16</f>
        <v>Elena López</v>
      </c>
      <c r="J28">
        <f>AJ16</f>
        <v>6</v>
      </c>
      <c r="K28">
        <f>VLOOKUP(AI16,$F$16:$M$25,6,FALSE)</f>
        <v>6</v>
      </c>
      <c r="L28">
        <f>VLOOKUP(AI16,$F$16:$M$25,7,FALSE)</f>
        <v>1</v>
      </c>
      <c r="M28">
        <f>K28-L28</f>
        <v>5</v>
      </c>
      <c r="O28" t="str">
        <f>IF(AND($J28=$J29,$M29&gt;$M28),$F29,$F28)</f>
        <v>Leticia Gil</v>
      </c>
      <c r="P28">
        <f>VLOOKUP(O28,$F$28:$M$37,5,FALSE)</f>
        <v>6</v>
      </c>
      <c r="Q28">
        <f>VLOOKUP(O28,$F$28:$M$37,8,FALSE)</f>
        <v>6</v>
      </c>
      <c r="S28" t="str">
        <f>IF(AND(P28=P30,Q30&gt;Q28),O30,O28)</f>
        <v>Leticia Gil</v>
      </c>
      <c r="T28">
        <f>VLOOKUP(S28,$O$28:$Q$37,2,FALSE)</f>
        <v>6</v>
      </c>
      <c r="U28">
        <f>VLOOKUP(S28,$O$28:$Q$37,3,FALSE)</f>
        <v>6</v>
      </c>
      <c r="W28" t="str">
        <f>IF(AND(T28=T31,U31&gt;U28),S31,S28)</f>
        <v>Leticia Gil</v>
      </c>
      <c r="X28">
        <f>VLOOKUP(W28,$S$28:$U$37,2,FALSE)</f>
        <v>6</v>
      </c>
      <c r="Y28">
        <f>VLOOKUP(W28,$S$28:$U$37,3,FALSE)</f>
        <v>6</v>
      </c>
      <c r="AA28" t="str">
        <f>W28</f>
        <v>Leticia Gil</v>
      </c>
      <c r="AB28">
        <f>VLOOKUP(AA28,W28:Y37,2,FALSE)</f>
        <v>6</v>
      </c>
      <c r="AC28">
        <f>VLOOKUP(AA28,W28:Y37,3,FALSE)</f>
        <v>6</v>
      </c>
      <c r="AE28" t="str">
        <f>AA28</f>
        <v>Leticia Gil</v>
      </c>
      <c r="AF28">
        <f>VLOOKUP(AE28,AA28:AC37,2,FALSE)</f>
        <v>6</v>
      </c>
      <c r="AG28">
        <f>VLOOKUP(AE28,AA28:AC37,3,FALSE)</f>
        <v>6</v>
      </c>
      <c r="AI28" t="str">
        <f>AE28</f>
        <v>Leticia Gil</v>
      </c>
      <c r="AJ28">
        <f>VLOOKUP(AI28,AE28:AG37,2,FALSE)</f>
        <v>6</v>
      </c>
      <c r="AK28">
        <f>VLOOKUP(AI28,AE28:AG37,3,FALSE)</f>
        <v>6</v>
      </c>
    </row>
    <row r="29" spans="6:37" ht="12.75">
      <c r="F29" t="str">
        <f>AI17</f>
        <v>Leticia Gil</v>
      </c>
      <c r="J29">
        <f>AJ17</f>
        <v>6</v>
      </c>
      <c r="K29">
        <f>VLOOKUP(AI17,$F$16:$M$25,6,FALSE)</f>
        <v>6</v>
      </c>
      <c r="L29">
        <f>VLOOKUP(AI17,$F$16:$M$25,7,FALSE)</f>
        <v>0</v>
      </c>
      <c r="M29">
        <f>K29-L29</f>
        <v>6</v>
      </c>
      <c r="O29" t="str">
        <f>IF(AND($J28=$J29,$M29&gt;$M28),$F28,$F29)</f>
        <v>Elena López</v>
      </c>
      <c r="P29">
        <f>VLOOKUP(O29,$F$28:$M$37,5,FALSE)</f>
        <v>6</v>
      </c>
      <c r="Q29">
        <f>VLOOKUP(O29,$F$28:$M$37,8,FALSE)</f>
        <v>5</v>
      </c>
      <c r="S29" t="str">
        <f>O29</f>
        <v>Elena López</v>
      </c>
      <c r="T29">
        <f>VLOOKUP(S29,$O$28:$Q$37,2,FALSE)</f>
        <v>6</v>
      </c>
      <c r="U29">
        <f>VLOOKUP(S29,$O$28:$Q$37,3,FALSE)</f>
        <v>5</v>
      </c>
      <c r="W29" t="str">
        <f>S29</f>
        <v>Elena López</v>
      </c>
      <c r="X29">
        <f>VLOOKUP(W29,$S$28:$U$37,2,FALSE)</f>
        <v>6</v>
      </c>
      <c r="Y29">
        <f>VLOOKUP(W29,$S$28:$U$37,3,FALSE)</f>
        <v>5</v>
      </c>
      <c r="AA29" t="str">
        <f>IF(AND(X29=X30,Y30&gt;Y29),W30,W29)</f>
        <v>Elena López</v>
      </c>
      <c r="AB29">
        <f>VLOOKUP(AA29,W28:Y37,2,FALSE)</f>
        <v>6</v>
      </c>
      <c r="AC29">
        <f>VLOOKUP(AA29,W28:Y37,3,FALSE)</f>
        <v>5</v>
      </c>
      <c r="AE29" t="str">
        <f>IF(AND(AB29=AB31,AC31&gt;AC29),AA31,AA29)</f>
        <v>Elena López</v>
      </c>
      <c r="AF29">
        <f>VLOOKUP(AE29,AA28:AC37,2,FALSE)</f>
        <v>6</v>
      </c>
      <c r="AG29">
        <f>VLOOKUP(AE29,AA28:AC37,3,FALSE)</f>
        <v>5</v>
      </c>
      <c r="AI29" t="str">
        <f>AE29</f>
        <v>Elena López</v>
      </c>
      <c r="AJ29">
        <f>VLOOKUP(AI29,AE28:AG37,2,FALSE)</f>
        <v>6</v>
      </c>
      <c r="AK29">
        <f>VLOOKUP(AI29,AE28:AG37,3,FALSE)</f>
        <v>5</v>
      </c>
    </row>
    <row r="30" spans="6:37" ht="12.75">
      <c r="F30" t="str">
        <f>AI18</f>
        <v>Nayra Rguez.</v>
      </c>
      <c r="J30">
        <f>AJ18</f>
        <v>3</v>
      </c>
      <c r="K30">
        <f>VLOOKUP(AI18,$F$16:$M$25,6,FALSE)</f>
        <v>5</v>
      </c>
      <c r="L30">
        <f>VLOOKUP(AI18,$F$16:$M$25,7,FALSE)</f>
        <v>3</v>
      </c>
      <c r="M30">
        <f>K30-L30</f>
        <v>2</v>
      </c>
      <c r="O30" t="str">
        <f>F30</f>
        <v>Nayra Rguez.</v>
      </c>
      <c r="P30">
        <f>VLOOKUP(O30,$F$28:$M$37,5,FALSE)</f>
        <v>3</v>
      </c>
      <c r="Q30">
        <f>VLOOKUP(O30,$F$28:$M$37,8,FALSE)</f>
        <v>2</v>
      </c>
      <c r="S30" t="str">
        <f>IF(AND($P28=P30,Q30&gt;Q28),O28,O30)</f>
        <v>Nayra Rguez.</v>
      </c>
      <c r="T30">
        <f>VLOOKUP(S30,$O$28:$Q$37,2,FALSE)</f>
        <v>3</v>
      </c>
      <c r="U30">
        <f>VLOOKUP(S30,$O$28:$Q$37,3,FALSE)</f>
        <v>2</v>
      </c>
      <c r="W30" t="str">
        <f>S30</f>
        <v>Nayra Rguez.</v>
      </c>
      <c r="X30">
        <f>VLOOKUP(W30,$S$28:$U$37,2,FALSE)</f>
        <v>3</v>
      </c>
      <c r="Y30">
        <f>VLOOKUP(W30,$S$28:$U$37,3,FALSE)</f>
        <v>2</v>
      </c>
      <c r="AA30" t="str">
        <f>IF(AND(X29=X30,Y30&gt;Y29),W29,W30)</f>
        <v>Nayra Rguez.</v>
      </c>
      <c r="AB30">
        <f>VLOOKUP(AA30,W28:Y37,2,FALSE)</f>
        <v>3</v>
      </c>
      <c r="AC30">
        <f>VLOOKUP(AA30,W28:Y37,3,FALSE)</f>
        <v>2</v>
      </c>
      <c r="AE30" t="str">
        <f>AA30</f>
        <v>Nayra Rguez.</v>
      </c>
      <c r="AF30">
        <f>VLOOKUP(AE30,AA28:AC37,2,FALSE)</f>
        <v>3</v>
      </c>
      <c r="AG30">
        <f>VLOOKUP(AE30,AA28:AC37,3,FALSE)</f>
        <v>2</v>
      </c>
      <c r="AI30" t="str">
        <f>IF(AND(AF30=AF31,AG31&gt;AG30),AE31,AE30)</f>
        <v>Nayra Rguez.</v>
      </c>
      <c r="AJ30">
        <f>VLOOKUP(AI30,AE28:AG37,2,FALSE)</f>
        <v>3</v>
      </c>
      <c r="AK30">
        <f>VLOOKUP(AI30,AE28:AG37,3,FALSE)</f>
        <v>2</v>
      </c>
    </row>
    <row r="31" spans="6:37" ht="12.75">
      <c r="F31">
        <f>AI19</f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>
        <f>F31</f>
      </c>
      <c r="P31">
        <f>VLOOKUP(O31,$F$28:$M$37,5,FALSE)</f>
        <v>0</v>
      </c>
      <c r="Q31">
        <f>VLOOKUP(O31,$F$28:$M$37,8,FALSE)</f>
        <v>0</v>
      </c>
      <c r="S31">
        <f>O31</f>
      </c>
      <c r="T31">
        <f>VLOOKUP(S31,$O$28:$Q$37,2,FALSE)</f>
        <v>0</v>
      </c>
      <c r="U31">
        <f>VLOOKUP(S31,$O$28:$Q$37,3,FALSE)</f>
        <v>0</v>
      </c>
      <c r="W31">
        <f>IF(AND(T28=T31,U31&gt;U28),S28,S31)</f>
      </c>
      <c r="X31">
        <f>VLOOKUP(W31,$S$28:$U$37,2,FALSE)</f>
        <v>0</v>
      </c>
      <c r="Y31">
        <f>VLOOKUP(W31,$S$28:$U$37,3,FALSE)</f>
        <v>0</v>
      </c>
      <c r="AA31">
        <f>W31</f>
      </c>
      <c r="AB31">
        <f>VLOOKUP(AA31,W28:Y37,2,FALSE)</f>
        <v>0</v>
      </c>
      <c r="AC31">
        <f>VLOOKUP(AA31,W28:Y37,3,FALSE)</f>
        <v>0</v>
      </c>
      <c r="AE31">
        <f>IF(AND(AB29=AB31,AC31&gt;AC29),AA29,AA31)</f>
      </c>
      <c r="AF31">
        <f>VLOOKUP(AE31,AA28:AC37,2,FALSE)</f>
        <v>0</v>
      </c>
      <c r="AG31">
        <f>VLOOKUP(AE31,AA28:AC37,3,FALSE)</f>
        <v>0</v>
      </c>
      <c r="AI31">
        <f>IF(AND(AF30=AF31,AG31&gt;AG30),AE30,AE31)</f>
      </c>
      <c r="AJ31">
        <f>VLOOKUP(AI31,AE28:AG37,2,FALSE)</f>
        <v>0</v>
      </c>
      <c r="AK31">
        <f>VLOOKUP(AI31,AE28:AG37,3,FALSE)</f>
        <v>0</v>
      </c>
    </row>
    <row r="40" spans="6:38" ht="12.75">
      <c r="F40" t="str">
        <f>AI28</f>
        <v>Leticia Gil</v>
      </c>
      <c r="J40">
        <f>VLOOKUP(F40,$F$16:$M$25,8,FALSE)</f>
        <v>6</v>
      </c>
      <c r="K40">
        <f>VLOOKUP(F40,$F$16:$M$25,6,FALSE)</f>
        <v>6</v>
      </c>
      <c r="L40">
        <f>VLOOKUP(F40,$F$16:$M$25,7,FALSE)</f>
        <v>0</v>
      </c>
      <c r="M40">
        <f>K40-L40</f>
        <v>6</v>
      </c>
      <c r="O40" t="str">
        <f>IF(AND(J40=J41,M40=M41,K41&gt;K40),F41,F40)</f>
        <v>Leticia Gil</v>
      </c>
      <c r="P40">
        <f>VLOOKUP(O40,$F$40:$M$49,5,FALSE)</f>
        <v>6</v>
      </c>
      <c r="Q40">
        <f>VLOOKUP(O40,$F$40:$M$49,8,FALSE)</f>
        <v>6</v>
      </c>
      <c r="R40">
        <f>VLOOKUP(O40,$F$40:$M$49,6,FALSE)</f>
        <v>6</v>
      </c>
      <c r="S40" t="str">
        <f>IF(AND(P40=P42,Q40=Q42,R42&gt;R40),O42,O40)</f>
        <v>Leticia Gil</v>
      </c>
      <c r="T40">
        <f>VLOOKUP(S40,$O$40:$R$49,2,FALSE)</f>
        <v>6</v>
      </c>
      <c r="U40">
        <f>VLOOKUP(S40,$O$40:$R$49,3,FALSE)</f>
        <v>6</v>
      </c>
      <c r="V40">
        <f>VLOOKUP(S40,$O$40:$R$49,4,FALSE)</f>
        <v>6</v>
      </c>
      <c r="W40" t="str">
        <f>IF(AND(T40=T43,U40=U43,V43&gt;V40),S43,S40)</f>
        <v>Leticia Gil</v>
      </c>
      <c r="X40">
        <f>VLOOKUP(W40,$S$40:$V$49,2,FALSE)</f>
        <v>6</v>
      </c>
      <c r="Y40">
        <f>VLOOKUP(W40,$S$40:$V$49,3,FALSE)</f>
        <v>6</v>
      </c>
      <c r="Z40">
        <f>VLOOKUP(W40,$S$40:$V$49,4,FALSE)</f>
        <v>6</v>
      </c>
      <c r="AA40" t="str">
        <f>W40</f>
        <v>Leticia Gil</v>
      </c>
      <c r="AB40">
        <f>VLOOKUP(AA40,W40:Z49,2,FALSE)</f>
        <v>6</v>
      </c>
      <c r="AC40">
        <f>VLOOKUP(AA40,W40:Z49,3,FALSE)</f>
        <v>6</v>
      </c>
      <c r="AD40">
        <f>VLOOKUP(AA40,W40:Z49,4,FALSE)</f>
        <v>6</v>
      </c>
      <c r="AE40" t="str">
        <f>AA40</f>
        <v>Leticia Gil</v>
      </c>
      <c r="AF40">
        <f>VLOOKUP(AE40,AA40:AD49,2,FALSE)</f>
        <v>6</v>
      </c>
      <c r="AG40">
        <f>VLOOKUP(AE40,AA40:AD49,3,FALSE)</f>
        <v>6</v>
      </c>
      <c r="AH40">
        <f>VLOOKUP(AE40,AA40:AD49,4,FALSE)</f>
        <v>6</v>
      </c>
      <c r="AI40" t="str">
        <f>AE40</f>
        <v>Leticia Gil</v>
      </c>
      <c r="AJ40">
        <f>VLOOKUP(AI40,AE40:AH49,2,FALSE)</f>
        <v>6</v>
      </c>
      <c r="AK40">
        <f>VLOOKUP(AI40,AE40:AH49,3,FALSE)</f>
        <v>6</v>
      </c>
      <c r="AL40">
        <f>VLOOKUP(AI40,AE40:AH49,4,FALSE)</f>
        <v>6</v>
      </c>
    </row>
    <row r="41" spans="6:38" ht="12.75">
      <c r="F41" t="str">
        <f>AI29</f>
        <v>Elena López</v>
      </c>
      <c r="J41">
        <f>VLOOKUP(F41,$F$16:$M$25,8,FALSE)</f>
        <v>6</v>
      </c>
      <c r="K41">
        <f>VLOOKUP(F41,$F$16:$M$25,6,FALSE)</f>
        <v>6</v>
      </c>
      <c r="L41">
        <f>VLOOKUP(F41,$F$16:$M$25,7,FALSE)</f>
        <v>1</v>
      </c>
      <c r="M41">
        <f>K41-L41</f>
        <v>5</v>
      </c>
      <c r="O41" t="str">
        <f>IF(AND(J40=J41,M40=M41,K41&gt;K40),F40,F41)</f>
        <v>Elena López</v>
      </c>
      <c r="P41">
        <f>VLOOKUP(O41,$F$40:$M$49,5,FALSE)</f>
        <v>6</v>
      </c>
      <c r="Q41">
        <f>VLOOKUP(O41,$F$40:$M$49,8,FALSE)</f>
        <v>5</v>
      </c>
      <c r="R41">
        <f>VLOOKUP(O41,$F$40:$M$49,6,FALSE)</f>
        <v>6</v>
      </c>
      <c r="S41" t="str">
        <f>O41</f>
        <v>Elena López</v>
      </c>
      <c r="T41">
        <f>VLOOKUP(S41,$O$40:$R$49,2,FALSE)</f>
        <v>6</v>
      </c>
      <c r="U41">
        <f>VLOOKUP(S41,$O$40:$R$49,3,FALSE)</f>
        <v>5</v>
      </c>
      <c r="V41">
        <f>VLOOKUP(S41,$O$40:$R$49,4,FALSE)</f>
        <v>6</v>
      </c>
      <c r="W41" t="str">
        <f>S41</f>
        <v>Elena López</v>
      </c>
      <c r="X41">
        <f>VLOOKUP(W41,$S$40:$V$49,2,FALSE)</f>
        <v>6</v>
      </c>
      <c r="Y41">
        <f>VLOOKUP(W41,$S$40:$V$49,3,FALSE)</f>
        <v>5</v>
      </c>
      <c r="Z41">
        <f>VLOOKUP(W41,$S$40:$V$49,4,FALSE)</f>
        <v>6</v>
      </c>
      <c r="AA41" t="str">
        <f>IF(AND(X41=X42,Y41=Y42,Z42&gt;Z41),W42,W41)</f>
        <v>Elena López</v>
      </c>
      <c r="AB41">
        <f>VLOOKUP(AA41,W40:Z49,2,FALSE)</f>
        <v>6</v>
      </c>
      <c r="AC41">
        <f>VLOOKUP(AA41,W40:Z49,3,FALSE)</f>
        <v>5</v>
      </c>
      <c r="AD41">
        <f>VLOOKUP(AA41,W40:Z49,4,FALSE)</f>
        <v>6</v>
      </c>
      <c r="AE41" t="str">
        <f>IF(AND(AB41=AB43,AC41=AC43,AD43&gt;AD41),AA43,AA41)</f>
        <v>Elena López</v>
      </c>
      <c r="AF41">
        <f>VLOOKUP(AE41,AA40:AD49,2,FALSE)</f>
        <v>6</v>
      </c>
      <c r="AG41">
        <f>VLOOKUP(AE41,AA40:AD49,3,FALSE)</f>
        <v>5</v>
      </c>
      <c r="AH41">
        <f>VLOOKUP(AE41,AA40:AD49,4,FALSE)</f>
        <v>6</v>
      </c>
      <c r="AI41" t="str">
        <f>AE41</f>
        <v>Elena López</v>
      </c>
      <c r="AJ41">
        <f>VLOOKUP(AI41,AE40:AH49,2,FALSE)</f>
        <v>6</v>
      </c>
      <c r="AK41">
        <f>VLOOKUP(AI41,AE40:AH49,3,FALSE)</f>
        <v>5</v>
      </c>
      <c r="AL41">
        <f>VLOOKUP(AI41,AE40:AH49,4,FALSE)</f>
        <v>6</v>
      </c>
    </row>
    <row r="42" spans="6:38" ht="12.75">
      <c r="F42" t="str">
        <f>AI30</f>
        <v>Nayra Rguez.</v>
      </c>
      <c r="J42">
        <f>VLOOKUP(F42,$F$16:$M$25,8,FALSE)</f>
        <v>3</v>
      </c>
      <c r="K42">
        <f>VLOOKUP(F42,$F$16:$M$25,6,FALSE)</f>
        <v>5</v>
      </c>
      <c r="L42">
        <f>VLOOKUP(F42,$F$16:$M$25,7,FALSE)</f>
        <v>3</v>
      </c>
      <c r="M42">
        <f>K42-L42</f>
        <v>2</v>
      </c>
      <c r="O42" t="str">
        <f>F42</f>
        <v>Nayra Rguez.</v>
      </c>
      <c r="P42">
        <f>VLOOKUP(O42,$F$40:$M$49,5,FALSE)</f>
        <v>3</v>
      </c>
      <c r="Q42">
        <f>VLOOKUP(O42,$F$40:$M$49,8,FALSE)</f>
        <v>2</v>
      </c>
      <c r="R42">
        <f>VLOOKUP(O42,$F$40:$M$49,6,FALSE)</f>
        <v>5</v>
      </c>
      <c r="S42" t="str">
        <f>IF(AND(P40=P42,Q40=Q42,R42&gt;R40),O40,O42)</f>
        <v>Nayra Rguez.</v>
      </c>
      <c r="T42">
        <f>VLOOKUP(S42,$O$40:$R$49,2,FALSE)</f>
        <v>3</v>
      </c>
      <c r="U42">
        <f>VLOOKUP(S42,$O$40:$R$49,3,FALSE)</f>
        <v>2</v>
      </c>
      <c r="V42">
        <f>VLOOKUP(S42,$O$40:$R$49,4,FALSE)</f>
        <v>5</v>
      </c>
      <c r="W42" t="str">
        <f>S42</f>
        <v>Nayra Rguez.</v>
      </c>
      <c r="X42">
        <f>VLOOKUP(W42,$S$40:$V$49,2,FALSE)</f>
        <v>3</v>
      </c>
      <c r="Y42">
        <f>VLOOKUP(W42,$S$40:$V$49,3,FALSE)</f>
        <v>2</v>
      </c>
      <c r="Z42">
        <f>VLOOKUP(W42,$S$40:$V$49,4,FALSE)</f>
        <v>5</v>
      </c>
      <c r="AA42" t="str">
        <f>IF(AND(X41=X42,Y41=Y42,Z42&gt;Z41),W41,W42)</f>
        <v>Nayra Rguez.</v>
      </c>
      <c r="AB42">
        <f>VLOOKUP(AA42,W40:Z49,2,FALSE)</f>
        <v>3</v>
      </c>
      <c r="AC42">
        <f>VLOOKUP(AA42,W40:Z49,3,FALSE)</f>
        <v>2</v>
      </c>
      <c r="AD42">
        <f>VLOOKUP(AA42,W40:Z49,4,FALSE)</f>
        <v>5</v>
      </c>
      <c r="AE42" t="str">
        <f>AA42</f>
        <v>Nayra Rguez.</v>
      </c>
      <c r="AF42">
        <f>VLOOKUP(AE42,AA40:AD49,2,FALSE)</f>
        <v>3</v>
      </c>
      <c r="AG42">
        <f>VLOOKUP(AE42,AA40:AD49,3,FALSE)</f>
        <v>2</v>
      </c>
      <c r="AH42">
        <f>VLOOKUP(AE42,AA40:AD49,4,FALSE)</f>
        <v>5</v>
      </c>
      <c r="AI42" t="str">
        <f>IF(AND(AF42=AF43,AG42=AG43,AH43&gt;AH42),AE43,AE42)</f>
        <v>Nayra Rguez.</v>
      </c>
      <c r="AJ42">
        <f>VLOOKUP(AI42,AE40:AH49,2,FALSE)</f>
        <v>3</v>
      </c>
      <c r="AK42">
        <f>VLOOKUP(AI42,AE40:AH49,3,FALSE)</f>
        <v>2</v>
      </c>
      <c r="AL42">
        <f>VLOOKUP(AI42,AE40:AH49,4,FALSE)</f>
        <v>5</v>
      </c>
    </row>
    <row r="43" spans="6:38" ht="12.75">
      <c r="F43">
        <f>AI31</f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>
        <f>F43</f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>
        <f>O43</f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>
        <f>IF(AND(T40=T43,U40=U43,V43&gt;V40),S40,S43)</f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>
        <f>W43</f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>
        <f>IF(AND(AB41=AB43,AC41=AC43,AD43&gt;AD41),AA41,AA43)</f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>
        <f>IF(AND(AF42=AF43,AG42=AG43,AH43&gt;AH42),AE42,AE43)</f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25</v>
      </c>
    </row>
    <row r="52" spans="6:13" ht="12.75">
      <c r="F52" t="str">
        <f>AI40</f>
        <v>Leticia Gil</v>
      </c>
      <c r="G52">
        <f>VLOOKUP(F52,$F$16:$M$25,2,FALSE)</f>
        <v>2</v>
      </c>
      <c r="H52">
        <f>VLOOKUP(F52,$F$16:$M$25,3,FALSE)</f>
        <v>2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6</v>
      </c>
      <c r="L52">
        <f>VLOOKUP(F52,$F$16:$M$25,7,FALSE)</f>
        <v>0</v>
      </c>
      <c r="M52">
        <f>VLOOKUP(F52,$F$16:$M$25,8,FALSE)</f>
        <v>6</v>
      </c>
    </row>
    <row r="53" spans="6:13" ht="12.75">
      <c r="F53" t="str">
        <f>AI41</f>
        <v>Elena López</v>
      </c>
      <c r="G53">
        <f>VLOOKUP(F53,$F$16:$M$25,2,FALSE)</f>
        <v>2</v>
      </c>
      <c r="H53">
        <f>VLOOKUP(F53,$F$16:$M$25,3,FALSE)</f>
        <v>2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6</v>
      </c>
      <c r="L53">
        <f>VLOOKUP(F53,$F$16:$M$25,7,FALSE)</f>
        <v>1</v>
      </c>
      <c r="M53">
        <f>VLOOKUP(F53,$F$16:$M$25,8,FALSE)</f>
        <v>6</v>
      </c>
    </row>
    <row r="54" spans="6:13" ht="12.75">
      <c r="F54" t="str">
        <f>AI42</f>
        <v>Nayra Rguez.</v>
      </c>
      <c r="G54">
        <f>VLOOKUP(F54,$F$16:$M$25,2,FALSE)</f>
        <v>2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1</v>
      </c>
      <c r="K54">
        <f>VLOOKUP(F54,$F$16:$M$25,6,FALSE)</f>
        <v>5</v>
      </c>
      <c r="L54">
        <f>VLOOKUP(F54,$F$16:$M$25,7,FALSE)</f>
        <v>3</v>
      </c>
      <c r="M54">
        <f>VLOOKUP(F54,$F$16:$M$25,8,FALSE)</f>
        <v>3</v>
      </c>
    </row>
    <row r="55" spans="6:13" ht="12.75">
      <c r="F55">
        <f>AI43</f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21" t="s">
        <v>26</v>
      </c>
      <c r="B2" s="321"/>
      <c r="C2" s="321"/>
      <c r="D2" s="321"/>
      <c r="E2" s="321"/>
      <c r="G2" t="str">
        <f>IF('- B -'!Q7&lt;&gt;"",'- B -'!Q7,"")</f>
        <v>María Pérez</v>
      </c>
      <c r="N2" t="str">
        <f>IF('- B -'!Q9&lt;&gt;"",'- B -'!Q9,"")</f>
        <v>Patricia Hernández</v>
      </c>
      <c r="U2" t="str">
        <f>IF('- B -'!Q11&lt;&gt;"",'- B -'!Q11,"")</f>
        <v>Mª Pérez Canino</v>
      </c>
      <c r="AB2" t="str">
        <f>IF('- B -'!Q13&lt;&gt;"",'- B -'!Q13,"")</f>
        <v>Elizabeth Santana</v>
      </c>
    </row>
    <row r="3" spans="6:33" ht="12.75">
      <c r="F3" t="s">
        <v>35</v>
      </c>
      <c r="G3" t="s">
        <v>3</v>
      </c>
      <c r="H3" t="s">
        <v>5</v>
      </c>
      <c r="I3" t="s">
        <v>6</v>
      </c>
      <c r="J3" t="s">
        <v>7</v>
      </c>
      <c r="K3" t="s">
        <v>8</v>
      </c>
      <c r="L3" t="s">
        <v>9</v>
      </c>
      <c r="N3" t="s">
        <v>3</v>
      </c>
      <c r="O3" t="s">
        <v>5</v>
      </c>
      <c r="P3" t="s">
        <v>6</v>
      </c>
      <c r="Q3" t="s">
        <v>7</v>
      </c>
      <c r="R3" t="s">
        <v>8</v>
      </c>
      <c r="S3" t="s">
        <v>9</v>
      </c>
      <c r="U3" t="s">
        <v>3</v>
      </c>
      <c r="V3" t="s">
        <v>5</v>
      </c>
      <c r="W3" t="s">
        <v>6</v>
      </c>
      <c r="X3" t="s">
        <v>7</v>
      </c>
      <c r="Y3" t="s">
        <v>8</v>
      </c>
      <c r="Z3" t="s">
        <v>9</v>
      </c>
      <c r="AB3" t="s">
        <v>3</v>
      </c>
      <c r="AC3" t="s">
        <v>5</v>
      </c>
      <c r="AD3" t="s">
        <v>6</v>
      </c>
      <c r="AE3" t="s">
        <v>7</v>
      </c>
      <c r="AF3" t="s">
        <v>8</v>
      </c>
      <c r="AG3" t="s">
        <v>9</v>
      </c>
    </row>
    <row r="4" spans="1:33" ht="12.75">
      <c r="A4" s="2" t="str">
        <f>'- B -'!B6</f>
        <v>Mª. Pérez Canino</v>
      </c>
      <c r="B4" s="1">
        <f>IF('- B -'!C6&lt;&gt;"",'- B -'!C6,"")</f>
        <v>2</v>
      </c>
      <c r="C4" s="1" t="str">
        <f>'- B -'!D6</f>
        <v>-</v>
      </c>
      <c r="D4" s="1">
        <f>IF('- B -'!E6&lt;&gt;"",'- B -'!E6,"")</f>
        <v>3</v>
      </c>
      <c r="E4" s="3" t="str">
        <f>'- B -'!F6</f>
        <v>Laura del Pino</v>
      </c>
      <c r="F4" s="1">
        <f>COUNTBLANK('- B -'!C6:'- B -'!E6)</f>
        <v>0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B -'!B7</f>
        <v>Patricia Hernández</v>
      </c>
      <c r="B5" s="1">
        <f>IF('- B -'!C7&lt;&gt;"",'- B -'!C7,"")</f>
        <v>3</v>
      </c>
      <c r="C5" s="1" t="str">
        <f>'- B -'!D7</f>
        <v>-</v>
      </c>
      <c r="D5" s="1">
        <f>IF('- B -'!E7&lt;&gt;"",'- B -'!E7,"")</f>
        <v>0</v>
      </c>
      <c r="E5" s="3" t="str">
        <f>'- B -'!F7</f>
        <v>Sofía Martín</v>
      </c>
      <c r="F5" s="1">
        <f>COUNTBLANK('- B -'!C7:'- B -'!E7)</f>
        <v>0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1</v>
      </c>
      <c r="O5">
        <f t="shared" si="7"/>
        <v>1</v>
      </c>
      <c r="P5">
        <f t="shared" si="8"/>
        <v>0</v>
      </c>
      <c r="Q5">
        <f t="shared" si="9"/>
        <v>0</v>
      </c>
      <c r="R5">
        <f t="shared" si="10"/>
        <v>3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B -'!B8</f>
        <v>Maria Pérez</v>
      </c>
      <c r="B6" s="1">
        <f>IF('- B -'!C8&lt;&gt;"",'- B -'!C8,"")</f>
        <v>3</v>
      </c>
      <c r="C6" s="1" t="str">
        <f>'- B -'!D8</f>
        <v>-</v>
      </c>
      <c r="D6" s="1">
        <f>IF('- B -'!E8&lt;&gt;"",'- B -'!E8,"")</f>
        <v>0</v>
      </c>
      <c r="E6" s="3" t="str">
        <f>'- B -'!F8</f>
        <v>Elizabeth Santana</v>
      </c>
      <c r="F6" s="1">
        <f>COUNTBLANK('- B -'!C8:'- B -'!E8)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0</v>
      </c>
      <c r="AD6">
        <f t="shared" si="20"/>
        <v>0</v>
      </c>
      <c r="AE6">
        <f t="shared" si="21"/>
        <v>1</v>
      </c>
      <c r="AF6">
        <f t="shared" si="22"/>
        <v>0</v>
      </c>
      <c r="AG6">
        <f t="shared" si="23"/>
        <v>3</v>
      </c>
    </row>
    <row r="7" spans="1:33" ht="12.75">
      <c r="A7" s="2" t="str">
        <f>'- B -'!B9</f>
        <v>Patricia Hernández</v>
      </c>
      <c r="B7" s="1">
        <f>IF('- B -'!C9&lt;&gt;"",'- B -'!C9,"")</f>
        <v>1</v>
      </c>
      <c r="C7" s="1" t="str">
        <f>'- B -'!D9</f>
        <v>-</v>
      </c>
      <c r="D7" s="1">
        <f>IF('- B -'!E9&lt;&gt;"",'- B -'!E9,"")</f>
        <v>3</v>
      </c>
      <c r="E7" s="3" t="str">
        <f>'- B -'!F9</f>
        <v>Laura del Pino</v>
      </c>
      <c r="F7" s="1">
        <f>COUNTBLANK('- B -'!C9:'- B -'!E9)</f>
        <v>0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1</v>
      </c>
      <c r="O7">
        <f t="shared" si="7"/>
        <v>0</v>
      </c>
      <c r="P7">
        <f t="shared" si="8"/>
        <v>0</v>
      </c>
      <c r="Q7">
        <f t="shared" si="9"/>
        <v>1</v>
      </c>
      <c r="R7">
        <f t="shared" si="10"/>
        <v>1</v>
      </c>
      <c r="S7">
        <f t="shared" si="11"/>
        <v>3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B -'!B10</f>
        <v>Mª. Pérez Canino</v>
      </c>
      <c r="B8" s="1">
        <f>IF('- B -'!C10&lt;&gt;"",'- B -'!C10,"")</f>
        <v>3</v>
      </c>
      <c r="C8" s="1" t="str">
        <f>'- B -'!D10</f>
        <v>-</v>
      </c>
      <c r="D8" s="1">
        <f>IF('- B -'!E10&lt;&gt;"",'- B -'!E10,"")</f>
        <v>2</v>
      </c>
      <c r="E8" s="3" t="str">
        <f>'- B -'!F10</f>
        <v>Elizabeth Santana</v>
      </c>
      <c r="F8" s="1">
        <f>COUNTBLANK('- B -'!C10:'- B -'!E10)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1</v>
      </c>
      <c r="AC8">
        <f t="shared" si="19"/>
        <v>0</v>
      </c>
      <c r="AD8">
        <f t="shared" si="20"/>
        <v>0</v>
      </c>
      <c r="AE8">
        <f t="shared" si="21"/>
        <v>1</v>
      </c>
      <c r="AF8">
        <f t="shared" si="22"/>
        <v>2</v>
      </c>
      <c r="AG8">
        <f t="shared" si="23"/>
        <v>3</v>
      </c>
    </row>
    <row r="9" spans="1:33" ht="12.75">
      <c r="A9" s="2" t="str">
        <f>'- B -'!B11</f>
        <v>Maria Pérez</v>
      </c>
      <c r="B9" s="1">
        <f>IF('- B -'!C11&lt;&gt;"",'- B -'!C11,"")</f>
        <v>3</v>
      </c>
      <c r="C9" s="1" t="str">
        <f>'- B -'!D11</f>
        <v>-</v>
      </c>
      <c r="D9" s="1">
        <f>IF('- B -'!E11&lt;&gt;"",'- B -'!E11,"")</f>
        <v>0</v>
      </c>
      <c r="E9" s="3" t="str">
        <f>'- B -'!F11</f>
        <v>Sofía Martín</v>
      </c>
      <c r="F9" s="1">
        <f>COUNTBLANK('- B -'!C11:'- B -'!E11)</f>
        <v>0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2</v>
      </c>
      <c r="O10">
        <f t="shared" si="25"/>
        <v>1</v>
      </c>
      <c r="P10">
        <f t="shared" si="25"/>
        <v>0</v>
      </c>
      <c r="Q10">
        <f t="shared" si="25"/>
        <v>1</v>
      </c>
      <c r="R10">
        <f t="shared" si="25"/>
        <v>4</v>
      </c>
      <c r="S10">
        <f t="shared" si="25"/>
        <v>3</v>
      </c>
      <c r="T10">
        <f>O10*3+P10</f>
        <v>3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2</v>
      </c>
      <c r="AC10">
        <f t="shared" si="27"/>
        <v>0</v>
      </c>
      <c r="AD10">
        <f t="shared" si="27"/>
        <v>0</v>
      </c>
      <c r="AE10">
        <f t="shared" si="27"/>
        <v>2</v>
      </c>
      <c r="AF10">
        <f t="shared" si="27"/>
        <v>2</v>
      </c>
      <c r="AG10">
        <f t="shared" si="27"/>
        <v>6</v>
      </c>
      <c r="AH10">
        <f>AC10*3+AD10</f>
        <v>0</v>
      </c>
    </row>
    <row r="14" ht="12.75">
      <c r="F14" t="s">
        <v>24</v>
      </c>
    </row>
    <row r="15" spans="7:35" ht="12.75">
      <c r="G15" t="s">
        <v>3</v>
      </c>
      <c r="H15" t="s">
        <v>5</v>
      </c>
      <c r="I15" t="s">
        <v>6</v>
      </c>
      <c r="J15" t="s">
        <v>7</v>
      </c>
      <c r="K15" t="s">
        <v>8</v>
      </c>
      <c r="L15" t="s">
        <v>9</v>
      </c>
      <c r="M15" t="s">
        <v>4</v>
      </c>
      <c r="O15" t="s">
        <v>10</v>
      </c>
      <c r="S15" t="s">
        <v>11</v>
      </c>
      <c r="W15" t="s">
        <v>12</v>
      </c>
      <c r="AA15" t="s">
        <v>13</v>
      </c>
      <c r="AE15" t="s">
        <v>14</v>
      </c>
      <c r="AI15" t="s">
        <v>15</v>
      </c>
    </row>
    <row r="16" spans="6:36" ht="12.75">
      <c r="F16" t="str">
        <f>G2</f>
        <v>María Pérez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Patricia Hernández</v>
      </c>
      <c r="P16">
        <f>VLOOKUP(O16,$F$16:$M$25,8,FALSE)</f>
        <v>3</v>
      </c>
      <c r="S16" t="str">
        <f>IF($P16&gt;=$P18,$O16,$O18)</f>
        <v>Patricia Hernández</v>
      </c>
      <c r="T16">
        <f>VLOOKUP(S16,$O$16:$P$25,2,FALSE)</f>
        <v>3</v>
      </c>
      <c r="W16" t="str">
        <f>IF($T16&gt;=$T19,$S16,$S19)</f>
        <v>Patricia Hernández</v>
      </c>
      <c r="X16">
        <f>VLOOKUP(W16,$S$16:$T$25,2,FALSE)</f>
        <v>3</v>
      </c>
      <c r="AA16" t="str">
        <f>W16</f>
        <v>Patricia Hernández</v>
      </c>
      <c r="AB16">
        <f>VLOOKUP(AA16,W16:X25,2,FALSE)</f>
        <v>3</v>
      </c>
      <c r="AE16" t="str">
        <f>AA16</f>
        <v>Patricia Hernández</v>
      </c>
      <c r="AF16">
        <f>VLOOKUP(AE16,AA16:AB25,2,FALSE)</f>
        <v>3</v>
      </c>
      <c r="AI16" t="str">
        <f>AE16</f>
        <v>Patricia Hernández</v>
      </c>
      <c r="AJ16">
        <f>VLOOKUP(AI16,AE16:AF25,2,FALSE)</f>
        <v>3</v>
      </c>
    </row>
    <row r="17" spans="6:36" ht="12.75">
      <c r="F17" t="str">
        <f>N2</f>
        <v>Patricia Hernández</v>
      </c>
      <c r="G17">
        <f aca="true" t="shared" si="29" ref="G17:M17">N10</f>
        <v>2</v>
      </c>
      <c r="H17">
        <f t="shared" si="29"/>
        <v>1</v>
      </c>
      <c r="I17">
        <f t="shared" si="29"/>
        <v>0</v>
      </c>
      <c r="J17">
        <f t="shared" si="29"/>
        <v>1</v>
      </c>
      <c r="K17">
        <f t="shared" si="29"/>
        <v>4</v>
      </c>
      <c r="L17">
        <f t="shared" si="29"/>
        <v>3</v>
      </c>
      <c r="M17">
        <f t="shared" si="29"/>
        <v>3</v>
      </c>
      <c r="O17" t="str">
        <f>IF($M17&lt;=$M16,$F17,$F16)</f>
        <v>María Pérez</v>
      </c>
      <c r="P17">
        <f>VLOOKUP(O17,$F$16:$M$25,8,FALSE)</f>
        <v>0</v>
      </c>
      <c r="S17" t="str">
        <f>O17</f>
        <v>María Pérez</v>
      </c>
      <c r="T17">
        <f>VLOOKUP(S17,$O$16:$P$25,2,FALSE)</f>
        <v>0</v>
      </c>
      <c r="W17" t="str">
        <f>S17</f>
        <v>María Pérez</v>
      </c>
      <c r="X17">
        <f>VLOOKUP(W17,$S$16:$T$25,2,FALSE)</f>
        <v>0</v>
      </c>
      <c r="AA17" t="str">
        <f>IF(X17&gt;=X18,W17,W18)</f>
        <v>María Pérez</v>
      </c>
      <c r="AB17">
        <f>VLOOKUP(AA17,W16:X25,2,FALSE)</f>
        <v>0</v>
      </c>
      <c r="AE17" t="str">
        <f>IF(AB17&gt;=AB19,AA17,AA19)</f>
        <v>María Pérez</v>
      </c>
      <c r="AF17">
        <f>VLOOKUP(AE17,AA16:AB25,2,FALSE)</f>
        <v>0</v>
      </c>
      <c r="AI17" t="str">
        <f>AE17</f>
        <v>María Pérez</v>
      </c>
      <c r="AJ17">
        <f>VLOOKUP(AI17,AE16:AF25,2,FALSE)</f>
        <v>0</v>
      </c>
    </row>
    <row r="18" spans="6:36" ht="12.75">
      <c r="F18" t="str">
        <f>U2</f>
        <v>Mª Pérez Canino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 t="str">
        <f>F18</f>
        <v>Mª Pérez Canino</v>
      </c>
      <c r="P18">
        <f>VLOOKUP(O18,$F$16:$M$25,8,FALSE)</f>
        <v>0</v>
      </c>
      <c r="S18" t="str">
        <f>IF($P18&lt;=$P16,$O18,$O16)</f>
        <v>Mª Pérez Canino</v>
      </c>
      <c r="T18">
        <f>VLOOKUP(S18,$O$16:$P$25,2,FALSE)</f>
        <v>0</v>
      </c>
      <c r="W18" t="str">
        <f>S18</f>
        <v>Mª Pérez Canino</v>
      </c>
      <c r="X18">
        <f>VLOOKUP(W18,$S$16:$T$25,2,FALSE)</f>
        <v>0</v>
      </c>
      <c r="AA18" t="str">
        <f>IF(X18&lt;=X17,W18,W17)</f>
        <v>Mª Pérez Canino</v>
      </c>
      <c r="AB18">
        <f>VLOOKUP(AA18,W16:X25,2,FALSE)</f>
        <v>0</v>
      </c>
      <c r="AE18" t="str">
        <f>AA18</f>
        <v>Mª Pérez Canino</v>
      </c>
      <c r="AF18">
        <f>VLOOKUP(AE18,AA16:AB25,2,FALSE)</f>
        <v>0</v>
      </c>
      <c r="AI18" t="str">
        <f>IF(AF18&gt;=AF19,AE18,AE19)</f>
        <v>Mª Pérez Canino</v>
      </c>
      <c r="AJ18">
        <f>VLOOKUP(AI18,AE16:AF25,2,FALSE)</f>
        <v>0</v>
      </c>
    </row>
    <row r="19" spans="6:36" ht="12.75">
      <c r="F19" t="str">
        <f>AB2</f>
        <v>Elizabeth Santana</v>
      </c>
      <c r="G19">
        <f aca="true" t="shared" si="31" ref="G19:M19">AB10</f>
        <v>2</v>
      </c>
      <c r="H19">
        <f t="shared" si="31"/>
        <v>0</v>
      </c>
      <c r="I19">
        <f t="shared" si="31"/>
        <v>0</v>
      </c>
      <c r="J19">
        <f t="shared" si="31"/>
        <v>2</v>
      </c>
      <c r="K19">
        <f t="shared" si="31"/>
        <v>2</v>
      </c>
      <c r="L19">
        <f t="shared" si="31"/>
        <v>6</v>
      </c>
      <c r="M19">
        <f t="shared" si="31"/>
        <v>0</v>
      </c>
      <c r="O19" t="str">
        <f>F19</f>
        <v>Elizabeth Santana</v>
      </c>
      <c r="P19">
        <f>VLOOKUP(O19,$F$16:$M$25,8,FALSE)</f>
        <v>0</v>
      </c>
      <c r="S19" t="str">
        <f>O19</f>
        <v>Elizabeth Santana</v>
      </c>
      <c r="T19">
        <f>VLOOKUP(S19,$O$16:$P$25,2,FALSE)</f>
        <v>0</v>
      </c>
      <c r="W19" t="str">
        <f>IF($T19&lt;=$T16,$S19,$S16)</f>
        <v>Elizabeth Santana</v>
      </c>
      <c r="X19">
        <f>VLOOKUP(W19,$S$16:$T$25,2,FALSE)</f>
        <v>0</v>
      </c>
      <c r="AA19" t="str">
        <f>W19</f>
        <v>Elizabeth Santana</v>
      </c>
      <c r="AB19">
        <f>VLOOKUP(AA19,W16:X25,2,FALSE)</f>
        <v>0</v>
      </c>
      <c r="AE19" t="str">
        <f>IF(AB19&lt;=AB17,AA19,AA17)</f>
        <v>Elizabeth Santana</v>
      </c>
      <c r="AF19">
        <f>VLOOKUP(AE19,AA16:AB25,2,FALSE)</f>
        <v>0</v>
      </c>
      <c r="AI19" t="str">
        <f>IF(AF19&lt;=AF18,AE19,AE18)</f>
        <v>Elizabeth Santana</v>
      </c>
      <c r="AJ19">
        <f>VLOOKUP(AI19,AE16:AF25,2,FALSE)</f>
        <v>0</v>
      </c>
    </row>
    <row r="28" spans="6:37" ht="12.75">
      <c r="F28" t="str">
        <f>AI16</f>
        <v>Patricia Hernández</v>
      </c>
      <c r="J28">
        <f>AJ16</f>
        <v>3</v>
      </c>
      <c r="K28">
        <f>VLOOKUP(AI16,$F$16:$M$25,6,FALSE)</f>
        <v>4</v>
      </c>
      <c r="L28">
        <f>VLOOKUP(AI16,$F$16:$M$25,7,FALSE)</f>
        <v>3</v>
      </c>
      <c r="M28">
        <f>K28-L28</f>
        <v>1</v>
      </c>
      <c r="O28" t="str">
        <f>IF(AND($J28=$J29,$M29&gt;$M28),$F29,$F28)</f>
        <v>Patricia Hernández</v>
      </c>
      <c r="P28">
        <f>VLOOKUP(O28,$F$28:$M$37,5,FALSE)</f>
        <v>3</v>
      </c>
      <c r="Q28">
        <f>VLOOKUP(O28,$F$28:$M$37,8,FALSE)</f>
        <v>1</v>
      </c>
      <c r="S28" t="str">
        <f>IF(AND(P28=P30,Q30&gt;Q28),O30,O28)</f>
        <v>Patricia Hernández</v>
      </c>
      <c r="T28">
        <f>VLOOKUP(S28,$O$28:$Q$37,2,FALSE)</f>
        <v>3</v>
      </c>
      <c r="U28">
        <f>VLOOKUP(S28,$O$28:$Q$37,3,FALSE)</f>
        <v>1</v>
      </c>
      <c r="W28" t="str">
        <f>IF(AND(T28=T31,U31&gt;U28),S31,S28)</f>
        <v>Patricia Hernández</v>
      </c>
      <c r="X28">
        <f>VLOOKUP(W28,$S$28:$U$37,2,FALSE)</f>
        <v>3</v>
      </c>
      <c r="Y28">
        <f>VLOOKUP(W28,$S$28:$U$37,3,FALSE)</f>
        <v>1</v>
      </c>
      <c r="AA28" t="str">
        <f>W28</f>
        <v>Patricia Hernández</v>
      </c>
      <c r="AB28">
        <f>VLOOKUP(AA28,W28:Y37,2,FALSE)</f>
        <v>3</v>
      </c>
      <c r="AC28">
        <f>VLOOKUP(AA28,W28:Y37,3,FALSE)</f>
        <v>1</v>
      </c>
      <c r="AE28" t="str">
        <f>AA28</f>
        <v>Patricia Hernández</v>
      </c>
      <c r="AF28">
        <f>VLOOKUP(AE28,AA28:AC37,2,FALSE)</f>
        <v>3</v>
      </c>
      <c r="AG28">
        <f>VLOOKUP(AE28,AA28:AC37,3,FALSE)</f>
        <v>1</v>
      </c>
      <c r="AI28" t="str">
        <f>AE28</f>
        <v>Patricia Hernández</v>
      </c>
      <c r="AJ28">
        <f>VLOOKUP(AI28,AE28:AG37,2,FALSE)</f>
        <v>3</v>
      </c>
      <c r="AK28">
        <f>VLOOKUP(AI28,AE28:AG37,3,FALSE)</f>
        <v>1</v>
      </c>
    </row>
    <row r="29" spans="6:37" ht="12.75">
      <c r="F29" t="str">
        <f>AI17</f>
        <v>María Pérez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 t="str">
        <f>IF(AND($J28=$J29,$M29&gt;$M28),$F28,$F29)</f>
        <v>María Pérez</v>
      </c>
      <c r="P29">
        <f>VLOOKUP(O29,$F$28:$M$37,5,FALSE)</f>
        <v>0</v>
      </c>
      <c r="Q29">
        <f>VLOOKUP(O29,$F$28:$M$37,8,FALSE)</f>
        <v>0</v>
      </c>
      <c r="S29" t="str">
        <f>O29</f>
        <v>María Pérez</v>
      </c>
      <c r="T29">
        <f>VLOOKUP(S29,$O$28:$Q$37,2,FALSE)</f>
        <v>0</v>
      </c>
      <c r="U29">
        <f>VLOOKUP(S29,$O$28:$Q$37,3,FALSE)</f>
        <v>0</v>
      </c>
      <c r="W29" t="str">
        <f>S29</f>
        <v>María Pérez</v>
      </c>
      <c r="X29">
        <f>VLOOKUP(W29,$S$28:$U$37,2,FALSE)</f>
        <v>0</v>
      </c>
      <c r="Y29">
        <f>VLOOKUP(W29,$S$28:$U$37,3,FALSE)</f>
        <v>0</v>
      </c>
      <c r="AA29" t="str">
        <f>IF(AND(X29=X30,Y30&gt;Y29),W30,W29)</f>
        <v>María Pérez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María Pérez</v>
      </c>
      <c r="AF29">
        <f>VLOOKUP(AE29,AA28:AC37,2,FALSE)</f>
        <v>0</v>
      </c>
      <c r="AG29">
        <f>VLOOKUP(AE29,AA28:AC37,3,FALSE)</f>
        <v>0</v>
      </c>
      <c r="AI29" t="str">
        <f>AE29</f>
        <v>María Pérez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Mª Pérez Canino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Mª Pérez Canino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Mª Pérez Canino</v>
      </c>
      <c r="T30">
        <f>VLOOKUP(S30,$O$28:$Q$37,2,FALSE)</f>
        <v>0</v>
      </c>
      <c r="U30">
        <f>VLOOKUP(S30,$O$28:$Q$37,3,FALSE)</f>
        <v>0</v>
      </c>
      <c r="W30" t="str">
        <f>S30</f>
        <v>Mª Pérez Canino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Mª Pérez Canino</v>
      </c>
      <c r="AB30">
        <f>VLOOKUP(AA30,W28:Y37,2,FALSE)</f>
        <v>0</v>
      </c>
      <c r="AC30">
        <f>VLOOKUP(AA30,W28:Y37,3,FALSE)</f>
        <v>0</v>
      </c>
      <c r="AE30" t="str">
        <f>AA30</f>
        <v>Mª Pérez Canino</v>
      </c>
      <c r="AF30">
        <f>VLOOKUP(AE30,AA28:AC37,2,FALSE)</f>
        <v>0</v>
      </c>
      <c r="AG30">
        <f>VLOOKUP(AE30,AA28:AC37,3,FALSE)</f>
        <v>0</v>
      </c>
      <c r="AI30" t="str">
        <f>IF(AND(AF30=AF31,AG31&gt;AG30),AE31,AE30)</f>
        <v>Mª Pérez Canino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Elizabeth Santana</v>
      </c>
      <c r="J31">
        <f>AJ19</f>
        <v>0</v>
      </c>
      <c r="K31">
        <f>VLOOKUP(AI19,$F$16:$M$25,6,FALSE)</f>
        <v>2</v>
      </c>
      <c r="L31">
        <f>VLOOKUP(AI19,$F$16:$M$25,7,FALSE)</f>
        <v>6</v>
      </c>
      <c r="M31">
        <f>K31-L31</f>
        <v>-4</v>
      </c>
      <c r="O31" t="str">
        <f>F31</f>
        <v>Elizabeth Santana</v>
      </c>
      <c r="P31">
        <f>VLOOKUP(O31,$F$28:$M$37,5,FALSE)</f>
        <v>0</v>
      </c>
      <c r="Q31">
        <f>VLOOKUP(O31,$F$28:$M$37,8,FALSE)</f>
        <v>-4</v>
      </c>
      <c r="S31" t="str">
        <f>O31</f>
        <v>Elizabeth Santana</v>
      </c>
      <c r="T31">
        <f>VLOOKUP(S31,$O$28:$Q$37,2,FALSE)</f>
        <v>0</v>
      </c>
      <c r="U31">
        <f>VLOOKUP(S31,$O$28:$Q$37,3,FALSE)</f>
        <v>-4</v>
      </c>
      <c r="W31" t="str">
        <f>IF(AND(T28=T31,U31&gt;U28),S28,S31)</f>
        <v>Elizabeth Santana</v>
      </c>
      <c r="X31">
        <f>VLOOKUP(W31,$S$28:$U$37,2,FALSE)</f>
        <v>0</v>
      </c>
      <c r="Y31">
        <f>VLOOKUP(W31,$S$28:$U$37,3,FALSE)</f>
        <v>-4</v>
      </c>
      <c r="AA31" t="str">
        <f>W31</f>
        <v>Elizabeth Santana</v>
      </c>
      <c r="AB31">
        <f>VLOOKUP(AA31,W28:Y37,2,FALSE)</f>
        <v>0</v>
      </c>
      <c r="AC31">
        <f>VLOOKUP(AA31,W28:Y37,3,FALSE)</f>
        <v>-4</v>
      </c>
      <c r="AE31" t="str">
        <f>IF(AND(AB29=AB31,AC31&gt;AC29),AA29,AA31)</f>
        <v>Elizabeth Santana</v>
      </c>
      <c r="AF31">
        <f>VLOOKUP(AE31,AA28:AC37,2,FALSE)</f>
        <v>0</v>
      </c>
      <c r="AG31">
        <f>VLOOKUP(AE31,AA28:AC37,3,FALSE)</f>
        <v>-4</v>
      </c>
      <c r="AI31" t="str">
        <f>IF(AND(AF30=AF31,AG31&gt;AG30),AE30,AE31)</f>
        <v>Elizabeth Santana</v>
      </c>
      <c r="AJ31">
        <f>VLOOKUP(AI31,AE28:AG37,2,FALSE)</f>
        <v>0</v>
      </c>
      <c r="AK31">
        <f>VLOOKUP(AI31,AE28:AG37,3,FALSE)</f>
        <v>-4</v>
      </c>
    </row>
    <row r="40" spans="6:38" ht="12.75">
      <c r="F40" t="str">
        <f>AI28</f>
        <v>Patricia Hernández</v>
      </c>
      <c r="J40">
        <f>VLOOKUP(F40,$F$16:$M$25,8,FALSE)</f>
        <v>3</v>
      </c>
      <c r="K40">
        <f>VLOOKUP(F40,$F$16:$M$25,6,FALSE)</f>
        <v>4</v>
      </c>
      <c r="L40">
        <f>VLOOKUP(F40,$F$16:$M$25,7,FALSE)</f>
        <v>3</v>
      </c>
      <c r="M40">
        <f>K40-L40</f>
        <v>1</v>
      </c>
      <c r="O40" t="str">
        <f>IF(AND(J40=J41,M40=M41,K41&gt;K40),F41,F40)</f>
        <v>Patricia Hernández</v>
      </c>
      <c r="P40">
        <f>VLOOKUP(O40,$F$40:$M$49,5,FALSE)</f>
        <v>3</v>
      </c>
      <c r="Q40">
        <f>VLOOKUP(O40,$F$40:$M$49,8,FALSE)</f>
        <v>1</v>
      </c>
      <c r="R40">
        <f>VLOOKUP(O40,$F$40:$M$49,6,FALSE)</f>
        <v>4</v>
      </c>
      <c r="S40" t="str">
        <f>IF(AND(P40=P42,Q40=Q42,R42&gt;R40),O42,O40)</f>
        <v>Patricia Hernández</v>
      </c>
      <c r="T40">
        <f>VLOOKUP(S40,$O$40:$R$49,2,FALSE)</f>
        <v>3</v>
      </c>
      <c r="U40">
        <f>VLOOKUP(S40,$O$40:$R$49,3,FALSE)</f>
        <v>1</v>
      </c>
      <c r="V40">
        <f>VLOOKUP(S40,$O$40:$R$49,4,FALSE)</f>
        <v>4</v>
      </c>
      <c r="W40" t="str">
        <f>IF(AND(T40=T43,U40=U43,V43&gt;V40),S43,S40)</f>
        <v>Patricia Hernández</v>
      </c>
      <c r="X40">
        <f>VLOOKUP(W40,$S$40:$V$49,2,FALSE)</f>
        <v>3</v>
      </c>
      <c r="Y40">
        <f>VLOOKUP(W40,$S$40:$V$49,3,FALSE)</f>
        <v>1</v>
      </c>
      <c r="Z40">
        <f>VLOOKUP(W40,$S$40:$V$49,4,FALSE)</f>
        <v>4</v>
      </c>
      <c r="AA40" t="str">
        <f>W40</f>
        <v>Patricia Hernández</v>
      </c>
      <c r="AB40">
        <f>VLOOKUP(AA40,W40:Z49,2,FALSE)</f>
        <v>3</v>
      </c>
      <c r="AC40">
        <f>VLOOKUP(AA40,W40:Z49,3,FALSE)</f>
        <v>1</v>
      </c>
      <c r="AD40">
        <f>VLOOKUP(AA40,W40:Z49,4,FALSE)</f>
        <v>4</v>
      </c>
      <c r="AE40" t="str">
        <f>AA40</f>
        <v>Patricia Hernández</v>
      </c>
      <c r="AF40">
        <f>VLOOKUP(AE40,AA40:AD49,2,FALSE)</f>
        <v>3</v>
      </c>
      <c r="AG40">
        <f>VLOOKUP(AE40,AA40:AD49,3,FALSE)</f>
        <v>1</v>
      </c>
      <c r="AH40">
        <f>VLOOKUP(AE40,AA40:AD49,4,FALSE)</f>
        <v>4</v>
      </c>
      <c r="AI40" t="str">
        <f>AE40</f>
        <v>Patricia Hernández</v>
      </c>
      <c r="AJ40">
        <f>VLOOKUP(AI40,AE40:AH49,2,FALSE)</f>
        <v>3</v>
      </c>
      <c r="AK40">
        <f>VLOOKUP(AI40,AE40:AH49,3,FALSE)</f>
        <v>1</v>
      </c>
      <c r="AL40">
        <f>VLOOKUP(AI40,AE40:AH49,4,FALSE)</f>
        <v>4</v>
      </c>
    </row>
    <row r="41" spans="6:38" ht="12.75">
      <c r="F41" t="str">
        <f>AI29</f>
        <v>María Pérez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María Pérez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María Pérez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María Pérez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María Pérez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María Pérez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María Pérez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Mª Pérez Canino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Mª Pérez Canino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Mª Pérez Canino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Mª Pérez Canino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Mª Pérez Canino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Mª Pérez Canino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Mª Pérez Canino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Elizabeth Santana</v>
      </c>
      <c r="J43">
        <f>VLOOKUP(F43,$F$16:$M$25,8,FALSE)</f>
        <v>0</v>
      </c>
      <c r="K43">
        <f>VLOOKUP(F43,$F$16:$M$25,6,FALSE)</f>
        <v>2</v>
      </c>
      <c r="L43">
        <f>VLOOKUP(F43,$F$16:$M$25,7,FALSE)</f>
        <v>6</v>
      </c>
      <c r="M43">
        <f>K43-L43</f>
        <v>-4</v>
      </c>
      <c r="O43" t="str">
        <f>F43</f>
        <v>Elizabeth Santana</v>
      </c>
      <c r="P43">
        <f>VLOOKUP(O43,$F$40:$M$49,5,FALSE)</f>
        <v>0</v>
      </c>
      <c r="Q43">
        <f>VLOOKUP(O43,$F$40:$M$49,8,FALSE)</f>
        <v>-4</v>
      </c>
      <c r="R43">
        <f>VLOOKUP(O43,$F$40:$M$49,6,FALSE)</f>
        <v>2</v>
      </c>
      <c r="S43" t="str">
        <f>O43</f>
        <v>Elizabeth Santana</v>
      </c>
      <c r="T43">
        <f>VLOOKUP(S43,$O$40:$R$49,2,FALSE)</f>
        <v>0</v>
      </c>
      <c r="U43">
        <f>VLOOKUP(S43,$O$40:$R$49,3,FALSE)</f>
        <v>-4</v>
      </c>
      <c r="V43">
        <f>VLOOKUP(S43,$O$40:$R$49,4,FALSE)</f>
        <v>2</v>
      </c>
      <c r="W43" t="str">
        <f>IF(AND(T40=T43,U40=U43,V43&gt;V40),S40,S43)</f>
        <v>Elizabeth Santana</v>
      </c>
      <c r="X43">
        <f>VLOOKUP(W43,$S$40:$V$49,2,FALSE)</f>
        <v>0</v>
      </c>
      <c r="Y43">
        <f>VLOOKUP(W43,$S$40:$V$49,3,FALSE)</f>
        <v>-4</v>
      </c>
      <c r="Z43">
        <f>VLOOKUP(W43,$S$40:$V$49,4,FALSE)</f>
        <v>2</v>
      </c>
      <c r="AA43" t="str">
        <f>W43</f>
        <v>Elizabeth Santana</v>
      </c>
      <c r="AB43">
        <f>VLOOKUP(AA43,W40:Z49,2,FALSE)</f>
        <v>0</v>
      </c>
      <c r="AC43">
        <f>VLOOKUP(AA43,W40:Z49,3,FALSE)</f>
        <v>-4</v>
      </c>
      <c r="AD43">
        <f>VLOOKUP(AA43,W40:Z49,4,FALSE)</f>
        <v>2</v>
      </c>
      <c r="AE43" t="str">
        <f>IF(AND(AB41=AB43,AC41=AC43,AD43&gt;AD41),AA41,AA43)</f>
        <v>Elizabeth Santana</v>
      </c>
      <c r="AF43">
        <f>VLOOKUP(AE43,AA40:AD49,2,FALSE)</f>
        <v>0</v>
      </c>
      <c r="AG43">
        <f>VLOOKUP(AE43,AA40:AD49,3,FALSE)</f>
        <v>-4</v>
      </c>
      <c r="AH43">
        <f>VLOOKUP(AE43,AA40:AD49,4,FALSE)</f>
        <v>2</v>
      </c>
      <c r="AI43" t="str">
        <f>IF(AND(AF42=AF43,AG42=AG43,AH43&gt;AH42),AE42,AE43)</f>
        <v>Elizabeth Santana</v>
      </c>
      <c r="AJ43">
        <f>VLOOKUP(AI43,AE40:AH49,2,FALSE)</f>
        <v>0</v>
      </c>
      <c r="AK43">
        <f>VLOOKUP(AI43,AE40:AH49,3,FALSE)</f>
        <v>-4</v>
      </c>
      <c r="AL43">
        <f>VLOOKUP(AI43,AE40:AH49,4,FALSE)</f>
        <v>2</v>
      </c>
    </row>
    <row r="51" ht="12.75">
      <c r="F51" t="s">
        <v>25</v>
      </c>
    </row>
    <row r="52" spans="6:13" ht="12.75">
      <c r="F52" t="str">
        <f>AI40</f>
        <v>Patricia Hernández</v>
      </c>
      <c r="G52">
        <f>VLOOKUP(F52,$F$16:$M$25,2,FALSE)</f>
        <v>2</v>
      </c>
      <c r="H52">
        <f>VLOOKUP(F52,$F$16:$M$25,3,FALSE)</f>
        <v>1</v>
      </c>
      <c r="I52">
        <f>VLOOKUP(F52,$F$16:$M$25,4,FALSE)</f>
        <v>0</v>
      </c>
      <c r="J52">
        <f>VLOOKUP(F52,$F$16:$M$25,5,FALSE)</f>
        <v>1</v>
      </c>
      <c r="K52">
        <f>VLOOKUP(F52,$F$16:$M$25,6,FALSE)</f>
        <v>4</v>
      </c>
      <c r="L52">
        <f>VLOOKUP(F52,$F$16:$M$25,7,FALSE)</f>
        <v>3</v>
      </c>
      <c r="M52">
        <f>VLOOKUP(F52,$F$16:$M$25,8,FALSE)</f>
        <v>3</v>
      </c>
    </row>
    <row r="53" spans="6:13" ht="12.75">
      <c r="F53" t="str">
        <f>AI41</f>
        <v>María Pérez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Mª Pérez Canino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Elizabeth Santana</v>
      </c>
      <c r="G55">
        <f>VLOOKUP(F55,$F$16:$M$25,2,FALSE)</f>
        <v>2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2</v>
      </c>
      <c r="K55">
        <f>VLOOKUP(F55,$F$16:$M$25,6,FALSE)</f>
        <v>2</v>
      </c>
      <c r="L55">
        <f>VLOOKUP(F55,$F$16:$M$25,7,FALSE)</f>
        <v>6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>World Cup Korea-Japan 2002</dc:subject>
  <dc:creator>Pablo Camino</dc:creator>
  <cp:keywords/>
  <dc:description>pablocam@adinet.com.uy</dc:description>
  <cp:lastModifiedBy>Jose Luis</cp:lastModifiedBy>
  <cp:lastPrinted>2012-04-19T14:37:27Z</cp:lastPrinted>
  <dcterms:created xsi:type="dcterms:W3CDTF">2001-10-15T19:26:14Z</dcterms:created>
  <dcterms:modified xsi:type="dcterms:W3CDTF">2016-02-15T20:35:19Z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