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rupo Unico" sheetId="2" r:id="rId2"/>
    <sheet name="Cuadro Honor" sheetId="3" r:id="rId3"/>
    <sheet name="Resúmen" sheetId="4" r:id="rId4"/>
    <sheet name="calculoA" sheetId="5" state="hidden" r:id="rId5"/>
    <sheet name="calculoB" sheetId="6" state="hidden" r:id="rId6"/>
    <sheet name="calculoC" sheetId="7" state="hidden" r:id="rId7"/>
    <sheet name="calculoD" sheetId="8" state="hidden" r:id="rId8"/>
    <sheet name="calculoE" sheetId="9" state="hidden" r:id="rId9"/>
    <sheet name="calculoF" sheetId="10" state="hidden" r:id="rId10"/>
    <sheet name="calculoG" sheetId="11" state="hidden" r:id="rId11"/>
    <sheet name="calculoH" sheetId="12" state="hidden" r:id="rId12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<sst xmlns="http://schemas.openxmlformats.org/spreadsheetml/2006/main" count="393" uniqueCount="62">
  <si>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</si>
  <si>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</si>
  <si>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</si>
  <si>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</si>
  <si>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</si>
  <si>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</si>
  <si>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</si>
  <si>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</si>
  <si>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</si>
  <si>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</si>
  <si>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</si>
  <si>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</si>
  <si>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</si>
  <si>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</si>
  <si>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</si>
  <si>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sede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</si>
  <si>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</si>
  <si>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</si>
  <si>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</si>
  <si>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</si>
  <si>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</si>
  <si>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</si>
  <si>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</si>
  <si>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</si>
  <si>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</si>
  <si>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</si>
  <si>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</si>
  <si>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Menu Principal</t>
  </si>
  <si>
    <t>hora</t>
  </si>
  <si>
    <t>en blanco</t>
  </si>
  <si>
    <t>SANTA CRUZ DE TENERIFE</t>
  </si>
  <si>
    <t>I.E.S. Tomás Iriarte</t>
  </si>
  <si>
    <t>SF</t>
  </si>
  <si>
    <t>SC</t>
  </si>
  <si>
    <t>CUADRO DE HONOR</t>
  </si>
  <si>
    <t>SEMIFINALISTA</t>
  </si>
  <si>
    <t>Cuadro de Honor</t>
  </si>
  <si>
    <t>Grupo Unico</t>
  </si>
  <si>
    <t>SEMIFINALISTA:</t>
  </si>
  <si>
    <t>I.E.S. Tomás de Iriarte</t>
  </si>
  <si>
    <t>mesa</t>
  </si>
  <si>
    <t xml:space="preserve">CAMPEONATO DE CANARIAS BENJAMIN </t>
  </si>
  <si>
    <t>22 de Mayo de 2010</t>
  </si>
  <si>
    <t>EQUIPOS MASCULINOS</t>
  </si>
  <si>
    <t xml:space="preserve">              CAMPEONATO DE CANARIAS BENJAMIN 2010</t>
  </si>
  <si>
    <t>Equipos Masculinos</t>
  </si>
  <si>
    <r>
      <t xml:space="preserve">GRUPO </t>
    </r>
    <r>
      <rPr>
        <b/>
        <sz val="18"/>
        <color indexed="9"/>
        <rFont val="Verdana"/>
        <family val="2"/>
      </rPr>
      <t>Unico</t>
    </r>
  </si>
  <si>
    <t>CLASIFICACION</t>
  </si>
  <si>
    <t xml:space="preserve">                     CAMPEONATO DE CANARIAS BENJAMIN 2010 - Equipos Masculinos</t>
  </si>
  <si>
    <t>CAMPEON</t>
  </si>
  <si>
    <t>SUBCAMPEON</t>
  </si>
  <si>
    <t>CAMPEON:</t>
  </si>
  <si>
    <t>SUBCAMPEON:</t>
  </si>
  <si>
    <t>DEDALOS</t>
  </si>
  <si>
    <t>GRAN CANARIA</t>
  </si>
  <si>
    <t>CELADA</t>
  </si>
  <si>
    <t>NURYANA</t>
  </si>
  <si>
    <t>equipos</t>
  </si>
  <si>
    <t xml:space="preserve">                CAMPEONATO DE CANARIAS BENJAMIN 2010 - Resúmen</t>
  </si>
  <si>
    <t>C.D. DEDALOS</t>
  </si>
  <si>
    <t>COLEGIO NURYANA</t>
  </si>
  <si>
    <t>CELADA-MAYEX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</si>
</sst>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</numFmts>
  <fonts count="12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8"/>
      <color indexed="53"/>
      <name val="Arial"/>
      <family val="2"/>
    </font>
    <font>
      <sz val="8"/>
      <color indexed="60"/>
      <name val="Arial Narrow"/>
      <family val="2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sz val="10"/>
      <color indexed="60"/>
      <name val="Arial Narrow"/>
      <family val="2"/>
    </font>
    <font>
      <sz val="7"/>
      <color indexed="16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sz val="10"/>
      <color indexed="60"/>
      <name val="Wingdings"/>
      <family val="0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60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7"/>
      <name val="Arial"/>
      <family val="2"/>
    </font>
    <font>
      <sz val="6"/>
      <name val="Arial"/>
      <family val="2"/>
    </font>
    <font>
      <i/>
      <sz val="8"/>
      <name val="Arial Narrow"/>
      <family val="2"/>
    </font>
    <font>
      <b/>
      <sz val="11"/>
      <name val="Arial"/>
      <family val="2"/>
    </font>
    <font>
      <b/>
      <sz val="18"/>
      <color indexed="9"/>
      <name val="Verdana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sz val="10"/>
      <color indexed="23"/>
      <name val="Arial"/>
      <family val="2"/>
    </font>
    <font>
      <sz val="10"/>
      <color indexed="23"/>
      <name val="Arial Narrow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sz val="8"/>
      <color indexed="23"/>
      <name val="Arial"/>
      <family val="2"/>
    </font>
    <font>
      <b/>
      <sz val="22"/>
      <color indexed="8"/>
      <name val="Arial"/>
      <family val="2"/>
    </font>
    <font>
      <b/>
      <sz val="20"/>
      <color indexed="23"/>
      <name val="Arial Narrow"/>
      <family val="2"/>
    </font>
    <font>
      <b/>
      <sz val="12"/>
      <color indexed="23"/>
      <name val="Verdana"/>
      <family val="2"/>
    </font>
    <font>
      <b/>
      <sz val="20"/>
      <color indexed="23"/>
      <name val="Verdana"/>
      <family val="2"/>
    </font>
    <font>
      <sz val="18"/>
      <color indexed="9"/>
      <name val="Verdana"/>
      <family val="2"/>
    </font>
    <font>
      <b/>
      <sz val="10"/>
      <color indexed="9"/>
      <name val="Arial Narrow"/>
      <family val="2"/>
    </font>
    <font>
      <i/>
      <sz val="16"/>
      <color indexed="9"/>
      <name val="Verdana"/>
      <family val="2"/>
    </font>
    <font>
      <sz val="36"/>
      <color indexed="9"/>
      <name val="Haettenschweiler"/>
      <family val="2"/>
    </font>
    <font>
      <sz val="28"/>
      <color indexed="9"/>
      <name val="Haettenschweiler"/>
      <family val="2"/>
    </font>
    <font>
      <b/>
      <i/>
      <sz val="11"/>
      <color indexed="23"/>
      <name val="Arial"/>
      <family val="2"/>
    </font>
    <font>
      <b/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 tint="-0.499969989061355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 Narrow"/>
      <family val="2"/>
    </font>
    <font>
      <sz val="10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22"/>
      <color theme="1"/>
      <name val="Arial"/>
      <family val="2"/>
    </font>
    <font>
      <b/>
      <sz val="20"/>
      <color theme="0" tint="-0.4999699890613556"/>
      <name val="Arial Narrow"/>
      <family val="2"/>
    </font>
    <font>
      <b/>
      <sz val="12"/>
      <color theme="0" tint="-0.4999699890613556"/>
      <name val="Verdana"/>
      <family val="2"/>
    </font>
    <font>
      <b/>
      <sz val="20"/>
      <color theme="0" tint="-0.4999699890613556"/>
      <name val="Verdana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6"/>
      <color theme="0"/>
      <name val="Verdana"/>
      <family val="2"/>
    </font>
    <font>
      <sz val="36"/>
      <color theme="0"/>
      <name val="Haettenschweiler"/>
      <family val="2"/>
    </font>
    <font>
      <sz val="28"/>
      <color theme="0"/>
      <name val="Haettenschweiler"/>
      <family val="2"/>
    </font>
    <font>
      <sz val="18"/>
      <color theme="0"/>
      <name val="Verdana"/>
      <family val="2"/>
    </font>
    <font>
      <b/>
      <sz val="18"/>
      <color theme="0"/>
      <name val="Verdana"/>
      <family val="2"/>
    </font>
    <font>
      <b/>
      <i/>
      <sz val="11"/>
      <color theme="0" tint="-0.4999699890613556"/>
      <name val="Arial"/>
      <family val="2"/>
    </font>
    <font>
      <b/>
      <sz val="14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theme="0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87" fillId="0" borderId="8" applyNumberFormat="0" applyFill="0" applyAlignment="0" applyProtection="0"/>
    <xf numFmtId="0" fontId="97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9" borderId="0" xfId="0" applyFill="1" applyAlignment="1" applyProtection="1">
      <alignment vertical="center"/>
      <protection/>
    </xf>
    <xf numFmtId="0" fontId="0" fillId="19" borderId="0" xfId="0" applyFill="1" applyAlignment="1">
      <alignment vertical="center"/>
    </xf>
    <xf numFmtId="0" fontId="5" fillId="19" borderId="0" xfId="0" applyFont="1" applyFill="1" applyAlignment="1">
      <alignment/>
    </xf>
    <xf numFmtId="0" fontId="5" fillId="19" borderId="0" xfId="0" applyNumberFormat="1" applyFont="1" applyFill="1" applyAlignment="1">
      <alignment/>
    </xf>
    <xf numFmtId="0" fontId="13" fillId="19" borderId="0" xfId="0" applyFont="1" applyFill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vertical="center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25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24" fillId="36" borderId="0" xfId="0" applyFont="1" applyFill="1" applyAlignment="1" applyProtection="1">
      <alignment horizontal="center"/>
      <protection/>
    </xf>
    <xf numFmtId="0" fontId="23" fillId="36" borderId="0" xfId="0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5" fillId="36" borderId="10" xfId="0" applyFont="1" applyFill="1" applyBorder="1" applyAlignment="1" applyProtection="1">
      <alignment horizontal="center" vertical="center"/>
      <protection/>
    </xf>
    <xf numFmtId="0" fontId="25" fillId="36" borderId="11" xfId="0" applyFont="1" applyFill="1" applyBorder="1" applyAlignment="1" applyProtection="1">
      <alignment horizontal="center" vertical="center"/>
      <protection/>
    </xf>
    <xf numFmtId="0" fontId="98" fillId="36" borderId="12" xfId="45" applyFont="1" applyFill="1" applyBorder="1" applyAlignment="1" applyProtection="1">
      <alignment horizontal="center" vertical="center"/>
      <protection/>
    </xf>
    <xf numFmtId="0" fontId="99" fillId="37" borderId="0" xfId="0" applyFont="1" applyFill="1" applyAlignment="1" applyProtection="1">
      <alignment/>
      <protection/>
    </xf>
    <xf numFmtId="0" fontId="99" fillId="37" borderId="0" xfId="0" applyFont="1" applyFill="1" applyAlignment="1" applyProtection="1">
      <alignment vertical="center"/>
      <protection/>
    </xf>
    <xf numFmtId="0" fontId="99" fillId="37" borderId="0" xfId="0" applyFont="1" applyFill="1" applyBorder="1" applyAlignment="1" applyProtection="1">
      <alignment/>
      <protection/>
    </xf>
    <xf numFmtId="0" fontId="100" fillId="37" borderId="13" xfId="0" applyFont="1" applyFill="1" applyBorder="1" applyAlignment="1">
      <alignment horizontal="right" vertical="center"/>
    </xf>
    <xf numFmtId="0" fontId="100" fillId="37" borderId="13" xfId="0" applyFont="1" applyFill="1" applyBorder="1" applyAlignment="1">
      <alignment horizontal="center" vertical="center"/>
    </xf>
    <xf numFmtId="0" fontId="100" fillId="37" borderId="13" xfId="0" applyFont="1" applyFill="1" applyBorder="1" applyAlignment="1">
      <alignment vertical="center"/>
    </xf>
    <xf numFmtId="16" fontId="101" fillId="37" borderId="13" xfId="0" applyNumberFormat="1" applyFont="1" applyFill="1" applyBorder="1" applyAlignment="1">
      <alignment horizontal="center" vertical="center"/>
    </xf>
    <xf numFmtId="0" fontId="102" fillId="37" borderId="14" xfId="0" applyFont="1" applyFill="1" applyBorder="1" applyAlignment="1" applyProtection="1">
      <alignment horizontal="center" vertical="center"/>
      <protection locked="0"/>
    </xf>
    <xf numFmtId="0" fontId="103" fillId="37" borderId="13" xfId="0" applyFont="1" applyFill="1" applyBorder="1" applyAlignment="1">
      <alignment vertical="center"/>
    </xf>
    <xf numFmtId="0" fontId="101" fillId="37" borderId="13" xfId="0" applyFont="1" applyFill="1" applyBorder="1" applyAlignment="1">
      <alignment vertical="center"/>
    </xf>
    <xf numFmtId="0" fontId="99" fillId="37" borderId="13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20" fontId="0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22" fontId="3" fillId="36" borderId="0" xfId="0" applyNumberFormat="1" applyFont="1" applyFill="1" applyAlignment="1">
      <alignment horizontal="center"/>
    </xf>
    <xf numFmtId="0" fontId="39" fillId="36" borderId="0" xfId="0" applyFont="1" applyFill="1" applyAlignment="1">
      <alignment horizontal="right"/>
    </xf>
    <xf numFmtId="0" fontId="32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vertical="center"/>
    </xf>
    <xf numFmtId="0" fontId="31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31" fillId="36" borderId="0" xfId="0" applyFont="1" applyFill="1" applyAlignment="1">
      <alignment horizontal="right"/>
    </xf>
    <xf numFmtId="0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20" fontId="0" fillId="36" borderId="15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99" fillId="37" borderId="20" xfId="0" applyFont="1" applyFill="1" applyBorder="1" applyAlignment="1" applyProtection="1">
      <alignment vertical="center"/>
      <protection/>
    </xf>
    <xf numFmtId="20" fontId="14" fillId="36" borderId="0" xfId="0" applyNumberFormat="1" applyFont="1" applyFill="1" applyBorder="1" applyAlignment="1">
      <alignment horizontal="left" vertical="top"/>
    </xf>
    <xf numFmtId="0" fontId="0" fillId="36" borderId="21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center"/>
    </xf>
    <xf numFmtId="0" fontId="34" fillId="36" borderId="21" xfId="0" applyFont="1" applyFill="1" applyBorder="1" applyAlignment="1">
      <alignment horizontal="left"/>
    </xf>
    <xf numFmtId="20" fontId="0" fillId="36" borderId="22" xfId="0" applyNumberFormat="1" applyFont="1" applyFill="1" applyBorder="1" applyAlignment="1">
      <alignment horizontal="center"/>
    </xf>
    <xf numFmtId="20" fontId="0" fillId="36" borderId="2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center"/>
    </xf>
    <xf numFmtId="20" fontId="0" fillId="36" borderId="16" xfId="0" applyNumberFormat="1" applyFont="1" applyFill="1" applyBorder="1" applyAlignment="1">
      <alignment horizontal="center"/>
    </xf>
    <xf numFmtId="20" fontId="0" fillId="36" borderId="17" xfId="0" applyNumberFormat="1" applyFont="1" applyFill="1" applyBorder="1" applyAlignment="1">
      <alignment horizontal="center"/>
    </xf>
    <xf numFmtId="22" fontId="3" fillId="36" borderId="15" xfId="0" applyNumberFormat="1" applyFont="1" applyFill="1" applyBorder="1" applyAlignment="1">
      <alignment horizontal="center"/>
    </xf>
    <xf numFmtId="20" fontId="31" fillId="36" borderId="0" xfId="0" applyNumberFormat="1" applyFont="1" applyFill="1" applyBorder="1" applyAlignment="1">
      <alignment horizontal="center"/>
    </xf>
    <xf numFmtId="0" fontId="33" fillId="36" borderId="24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>
      <alignment vertical="center"/>
    </xf>
    <xf numFmtId="180" fontId="36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 applyProtection="1">
      <alignment vertical="center"/>
      <protection/>
    </xf>
    <xf numFmtId="22" fontId="10" fillId="36" borderId="0" xfId="0" applyNumberFormat="1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right" vertical="center"/>
      <protection/>
    </xf>
    <xf numFmtId="0" fontId="18" fillId="36" borderId="0" xfId="0" applyFont="1" applyFill="1" applyBorder="1" applyAlignment="1" applyProtection="1">
      <alignment horizontal="right"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right" vertical="center"/>
      <protection/>
    </xf>
    <xf numFmtId="0" fontId="15" fillId="36" borderId="0" xfId="0" applyFont="1" applyFill="1" applyAlignment="1" applyProtection="1">
      <alignment horizontal="right" vertical="center"/>
      <protection/>
    </xf>
    <xf numFmtId="20" fontId="15" fillId="36" borderId="0" xfId="0" applyNumberFormat="1" applyFont="1" applyFill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/>
      <protection locked="0"/>
    </xf>
    <xf numFmtId="0" fontId="104" fillId="36" borderId="0" xfId="0" applyFont="1" applyFill="1" applyAlignment="1" applyProtection="1">
      <alignment horizontal="center" vertical="center"/>
      <protection/>
    </xf>
    <xf numFmtId="0" fontId="105" fillId="36" borderId="0" xfId="0" applyFont="1" applyFill="1" applyAlignment="1" applyProtection="1">
      <alignment horizontal="right" vertical="center"/>
      <protection/>
    </xf>
    <xf numFmtId="0" fontId="104" fillId="36" borderId="0" xfId="0" applyFont="1" applyFill="1" applyAlignment="1" applyProtection="1">
      <alignment vertical="center"/>
      <protection/>
    </xf>
    <xf numFmtId="0" fontId="106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30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98" fillId="32" borderId="25" xfId="0" applyFont="1" applyFill="1" applyBorder="1" applyAlignment="1">
      <alignment vertical="center"/>
    </xf>
    <xf numFmtId="0" fontId="30" fillId="0" borderId="26" xfId="0" applyFont="1" applyBorder="1" applyAlignment="1" applyProtection="1">
      <alignment horizontal="center" vertical="center"/>
      <protection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107" fillId="36" borderId="0" xfId="0" applyFont="1" applyFill="1" applyAlignment="1">
      <alignment horizontal="right" vertical="center"/>
    </xf>
    <xf numFmtId="0" fontId="107" fillId="36" borderId="0" xfId="0" applyFont="1" applyFill="1" applyAlignment="1">
      <alignment vertical="center"/>
    </xf>
    <xf numFmtId="0" fontId="106" fillId="36" borderId="0" xfId="0" applyFont="1" applyFill="1" applyAlignment="1">
      <alignment vertical="center"/>
    </xf>
    <xf numFmtId="0" fontId="108" fillId="36" borderId="0" xfId="0" applyFont="1" applyFill="1" applyAlignment="1">
      <alignment horizontal="right" vertical="center"/>
    </xf>
    <xf numFmtId="0" fontId="106" fillId="36" borderId="0" xfId="0" applyFont="1" applyFill="1" applyBorder="1" applyAlignment="1">
      <alignment vertical="center"/>
    </xf>
    <xf numFmtId="0" fontId="108" fillId="36" borderId="0" xfId="0" applyFont="1" applyFill="1" applyBorder="1" applyAlignment="1">
      <alignment horizontal="right" vertical="center"/>
    </xf>
    <xf numFmtId="0" fontId="13" fillId="36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/>
      <protection/>
    </xf>
    <xf numFmtId="0" fontId="40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0" fillId="38" borderId="0" xfId="0" applyFill="1" applyAlignment="1">
      <alignment vertical="center"/>
    </xf>
    <xf numFmtId="0" fontId="109" fillId="38" borderId="0" xfId="0" applyFont="1" applyFill="1" applyAlignment="1">
      <alignment vertical="center"/>
    </xf>
    <xf numFmtId="0" fontId="42" fillId="38" borderId="0" xfId="0" applyFont="1" applyFill="1" applyAlignment="1">
      <alignment vertical="center"/>
    </xf>
    <xf numFmtId="0" fontId="27" fillId="36" borderId="0" xfId="0" applyFont="1" applyFill="1" applyAlignment="1" applyProtection="1">
      <alignment horizontal="center"/>
      <protection/>
    </xf>
    <xf numFmtId="0" fontId="27" fillId="36" borderId="0" xfId="45" applyFont="1" applyFill="1" applyAlignment="1" applyProtection="1">
      <alignment horizontal="center"/>
      <protection/>
    </xf>
    <xf numFmtId="0" fontId="110" fillId="36" borderId="0" xfId="0" applyFont="1" applyFill="1" applyAlignment="1" applyProtection="1">
      <alignment horizontal="center"/>
      <protection/>
    </xf>
    <xf numFmtId="0" fontId="111" fillId="36" borderId="0" xfId="0" applyFont="1" applyFill="1" applyAlignment="1" applyProtection="1">
      <alignment horizontal="center"/>
      <protection/>
    </xf>
    <xf numFmtId="0" fontId="112" fillId="36" borderId="0" xfId="0" applyFont="1" applyFill="1" applyAlignment="1" applyProtection="1">
      <alignment horizontal="center"/>
      <protection/>
    </xf>
    <xf numFmtId="0" fontId="4" fillId="36" borderId="0" xfId="45" applyFont="1" applyFill="1" applyAlignment="1" applyProtection="1">
      <alignment horizontal="center"/>
      <protection/>
    </xf>
    <xf numFmtId="0" fontId="112" fillId="36" borderId="0" xfId="0" applyFont="1" applyFill="1" applyAlignment="1" applyProtection="1">
      <alignment horizontal="left"/>
      <protection/>
    </xf>
    <xf numFmtId="0" fontId="19" fillId="36" borderId="0" xfId="45" applyFont="1" applyFill="1" applyAlignment="1" applyProtection="1">
      <alignment horizontal="center"/>
      <protection/>
    </xf>
    <xf numFmtId="0" fontId="113" fillId="37" borderId="13" xfId="0" applyFont="1" applyFill="1" applyBorder="1" applyAlignment="1" applyProtection="1">
      <alignment horizontal="center" vertical="center"/>
      <protection/>
    </xf>
    <xf numFmtId="16" fontId="101" fillId="37" borderId="13" xfId="0" applyNumberFormat="1" applyFont="1" applyFill="1" applyBorder="1" applyAlignment="1">
      <alignment horizontal="center" vertical="center"/>
    </xf>
    <xf numFmtId="0" fontId="103" fillId="37" borderId="13" xfId="0" applyNumberFormat="1" applyFont="1" applyFill="1" applyBorder="1" applyAlignment="1">
      <alignment horizontal="center" vertical="center"/>
    </xf>
    <xf numFmtId="0" fontId="114" fillId="39" borderId="0" xfId="0" applyFont="1" applyFill="1" applyBorder="1" applyAlignment="1">
      <alignment horizontal="center"/>
    </xf>
    <xf numFmtId="20" fontId="101" fillId="37" borderId="13" xfId="0" applyNumberFormat="1" applyFont="1" applyFill="1" applyBorder="1" applyAlignment="1">
      <alignment horizontal="center" vertical="center"/>
    </xf>
    <xf numFmtId="0" fontId="115" fillId="37" borderId="0" xfId="0" applyFont="1" applyFill="1" applyAlignment="1">
      <alignment horizontal="center" vertical="center" wrapText="1"/>
    </xf>
    <xf numFmtId="0" fontId="116" fillId="37" borderId="0" xfId="0" applyFont="1" applyFill="1" applyAlignment="1">
      <alignment horizontal="center" vertical="center"/>
    </xf>
    <xf numFmtId="0" fontId="117" fillId="37" borderId="0" xfId="0" applyFont="1" applyFill="1" applyAlignment="1">
      <alignment horizontal="center" vertical="center"/>
    </xf>
    <xf numFmtId="0" fontId="118" fillId="37" borderId="0" xfId="0" applyFont="1" applyFill="1" applyAlignment="1">
      <alignment horizontal="center" vertical="center"/>
    </xf>
    <xf numFmtId="0" fontId="119" fillId="37" borderId="0" xfId="0" applyFont="1" applyFill="1" applyAlignment="1">
      <alignment horizontal="center" vertical="center"/>
    </xf>
    <xf numFmtId="0" fontId="40" fillId="36" borderId="0" xfId="0" applyFont="1" applyFill="1" applyBorder="1" applyAlignment="1">
      <alignment horizontal="center"/>
    </xf>
    <xf numFmtId="0" fontId="37" fillId="36" borderId="25" xfId="0" applyFont="1" applyFill="1" applyBorder="1" applyAlignment="1" applyProtection="1">
      <alignment horizontal="center" vertical="center"/>
      <protection/>
    </xf>
    <xf numFmtId="0" fontId="37" fillId="36" borderId="29" xfId="0" applyFont="1" applyFill="1" applyBorder="1" applyAlignment="1" applyProtection="1">
      <alignment horizontal="center" vertical="center"/>
      <protection/>
    </xf>
    <xf numFmtId="0" fontId="120" fillId="40" borderId="0" xfId="0" applyFont="1" applyFill="1" applyBorder="1" applyAlignment="1" applyProtection="1">
      <alignment horizontal="center" vertical="center"/>
      <protection/>
    </xf>
    <xf numFmtId="0" fontId="26" fillId="41" borderId="0" xfId="0" applyFont="1" applyFill="1" applyBorder="1" applyAlignment="1" applyProtection="1">
      <alignment horizontal="center"/>
      <protection/>
    </xf>
    <xf numFmtId="0" fontId="11" fillId="41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117" fillId="38" borderId="0" xfId="0" applyFont="1" applyFill="1" applyAlignment="1">
      <alignment horizontal="center" vertical="center"/>
    </xf>
    <xf numFmtId="0" fontId="41" fillId="38" borderId="0" xfId="0" applyFont="1" applyFill="1" applyAlignment="1">
      <alignment horizontal="left" vertical="center"/>
    </xf>
    <xf numFmtId="0" fontId="41" fillId="38" borderId="0" xfId="0" applyFont="1" applyFill="1" applyAlignment="1">
      <alignment horizontal="center" vertical="center"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left" vertical="center"/>
      <protection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right" vertical="center"/>
      <protection/>
    </xf>
    <xf numFmtId="0" fontId="121" fillId="32" borderId="30" xfId="0" applyFont="1" applyFill="1" applyBorder="1" applyAlignment="1">
      <alignment horizontal="center" vertical="center"/>
    </xf>
    <xf numFmtId="0" fontId="121" fillId="32" borderId="31" xfId="0" applyFont="1" applyFill="1" applyBorder="1" applyAlignment="1">
      <alignment horizontal="center" vertical="center"/>
    </xf>
    <xf numFmtId="0" fontId="121" fillId="32" borderId="3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19" fillId="32" borderId="27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9"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6</xdr:row>
      <xdr:rowOff>57150</xdr:rowOff>
    </xdr:from>
    <xdr:to>
      <xdr:col>6</xdr:col>
      <xdr:colOff>428625</xdr:colOff>
      <xdr:row>15</xdr:row>
      <xdr:rowOff>104775</xdr:rowOff>
    </xdr:to>
    <xdr:pic>
      <xdr:nvPicPr>
        <xdr:cNvPr id="1" name="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466850"/>
          <a:ext cx="2190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933450</xdr:colOff>
      <xdr:row>1</xdr:row>
      <xdr:rowOff>400050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895350</xdr:colOff>
      <xdr:row>1</xdr:row>
      <xdr:rowOff>400050</xdr:rowOff>
    </xdr:to>
    <xdr:pic>
      <xdr:nvPicPr>
        <xdr:cNvPr id="1" name="4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tabSelected="1" showOutlineSymbols="0" zoomScalePageLayoutView="0" workbookViewId="0" topLeftCell="A1">
      <selection activeCell="M11" sqref="M11"/>
    </sheetView>
  </sheetViews>
  <sheetFormatPr defaultColWidth="11.421875" defaultRowHeight="12.75"/>
  <cols>
    <col min="1" max="2" width="11.421875" style="9" customWidth="1"/>
    <col min="3" max="3" width="11.7109375" style="9" customWidth="1"/>
    <col min="4" max="6" width="11.421875" style="9" customWidth="1"/>
    <col min="7" max="7" width="9.421875" style="9" customWidth="1"/>
    <col min="8" max="8" width="3.421875" style="9" customWidth="1"/>
    <col min="9" max="9" width="16.28125" style="11" bestFit="1" customWidth="1"/>
    <col min="10" max="10" width="3.00390625" style="11" customWidth="1"/>
    <col min="11" max="11" width="15.140625" style="11" bestFit="1" customWidth="1"/>
    <col min="12" max="16384" width="11.421875" style="9" customWidth="1"/>
  </cols>
  <sheetData>
    <row r="1" spans="1:14" ht="12.75">
      <c r="A1" s="22"/>
      <c r="B1" s="22"/>
      <c r="C1" s="22"/>
      <c r="D1" s="22"/>
      <c r="E1" s="22"/>
      <c r="F1" s="22"/>
      <c r="G1" s="22"/>
      <c r="H1" s="22"/>
      <c r="I1" s="23"/>
      <c r="J1" s="23"/>
      <c r="K1" s="23"/>
      <c r="L1" s="22"/>
      <c r="M1" s="22"/>
      <c r="N1" s="22"/>
    </row>
    <row r="2" spans="1:14" ht="25.5">
      <c r="A2" s="22"/>
      <c r="B2" s="139" t="s">
        <v>41</v>
      </c>
      <c r="C2" s="139"/>
      <c r="D2" s="139"/>
      <c r="E2" s="139"/>
      <c r="F2" s="139"/>
      <c r="G2" s="139"/>
      <c r="H2" s="139"/>
      <c r="I2" s="139"/>
      <c r="J2" s="139"/>
      <c r="K2" s="139"/>
      <c r="L2" s="22"/>
      <c r="M2" s="22"/>
      <c r="N2" s="22"/>
    </row>
    <row r="3" spans="1:14" ht="15">
      <c r="A3" s="22"/>
      <c r="B3" s="140" t="s">
        <v>42</v>
      </c>
      <c r="C3" s="140"/>
      <c r="D3" s="140"/>
      <c r="E3" s="140"/>
      <c r="F3" s="140"/>
      <c r="G3" s="140"/>
      <c r="H3" s="140"/>
      <c r="I3" s="140"/>
      <c r="J3" s="140"/>
      <c r="K3" s="140"/>
      <c r="L3" s="22"/>
      <c r="M3" s="22"/>
      <c r="N3" s="22"/>
    </row>
    <row r="4" spans="1:14" ht="15">
      <c r="A4" s="22"/>
      <c r="B4" s="24"/>
      <c r="C4" s="24"/>
      <c r="D4" s="140" t="s">
        <v>39</v>
      </c>
      <c r="E4" s="140"/>
      <c r="F4" s="140"/>
      <c r="G4" s="140"/>
      <c r="H4" s="140"/>
      <c r="I4" s="140"/>
      <c r="J4" s="24"/>
      <c r="K4" s="24"/>
      <c r="L4" s="22"/>
      <c r="M4" s="22"/>
      <c r="N4" s="22"/>
    </row>
    <row r="5" spans="1:14" ht="24.75">
      <c r="A5" s="22"/>
      <c r="B5" s="141" t="s">
        <v>30</v>
      </c>
      <c r="C5" s="141"/>
      <c r="D5" s="141"/>
      <c r="E5" s="141"/>
      <c r="F5" s="141"/>
      <c r="G5" s="141"/>
      <c r="H5" s="141"/>
      <c r="I5" s="141"/>
      <c r="J5" s="141"/>
      <c r="K5" s="141"/>
      <c r="L5" s="22"/>
      <c r="M5" s="22"/>
      <c r="N5" s="22"/>
    </row>
    <row r="6" spans="1:14" s="10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</row>
    <row r="7" spans="1:14" s="10" customFormat="1" ht="12.75">
      <c r="A7" s="25"/>
      <c r="B7" s="25"/>
      <c r="C7" s="25"/>
      <c r="D7" s="25"/>
      <c r="E7" s="25"/>
      <c r="F7" s="25"/>
      <c r="G7" s="25"/>
      <c r="H7" s="25"/>
      <c r="I7" s="26"/>
      <c r="J7" s="26"/>
      <c r="K7" s="26"/>
      <c r="L7" s="25"/>
      <c r="M7" s="25"/>
      <c r="N7" s="25"/>
    </row>
    <row r="8" spans="1:14" s="10" customFormat="1" ht="18" customHeight="1" thickBot="1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5"/>
      <c r="M8" s="25"/>
      <c r="N8" s="25"/>
    </row>
    <row r="9" spans="1:14" s="10" customFormat="1" ht="12.75">
      <c r="A9" s="25"/>
      <c r="B9" s="25"/>
      <c r="C9" s="25"/>
      <c r="D9" s="25"/>
      <c r="E9" s="25"/>
      <c r="F9" s="25"/>
      <c r="G9" s="25"/>
      <c r="H9" s="25"/>
      <c r="I9" s="35"/>
      <c r="J9" s="26"/>
      <c r="K9" s="26"/>
      <c r="L9" s="25"/>
      <c r="M9" s="25"/>
      <c r="N9" s="25"/>
    </row>
    <row r="10" spans="1:14" s="10" customFormat="1" ht="18" customHeight="1">
      <c r="A10" s="25"/>
      <c r="B10" s="25"/>
      <c r="C10" s="25"/>
      <c r="D10" s="25"/>
      <c r="E10" s="25"/>
      <c r="F10" s="25"/>
      <c r="G10" s="25"/>
      <c r="H10" s="25"/>
      <c r="I10" s="37" t="s">
        <v>37</v>
      </c>
      <c r="J10" s="26"/>
      <c r="K10" s="26"/>
      <c r="L10" s="25"/>
      <c r="M10" s="25"/>
      <c r="N10" s="25"/>
    </row>
    <row r="11" spans="1:14" s="10" customFormat="1" ht="13.5" thickBot="1">
      <c r="A11" s="25"/>
      <c r="B11" s="25"/>
      <c r="C11" s="25"/>
      <c r="D11" s="25"/>
      <c r="E11" s="25"/>
      <c r="F11" s="25"/>
      <c r="G11" s="25"/>
      <c r="H11" s="25"/>
      <c r="I11" s="36"/>
      <c r="J11" s="26"/>
      <c r="K11" s="26"/>
      <c r="L11" s="25"/>
      <c r="M11" s="25"/>
      <c r="N11" s="25"/>
    </row>
    <row r="12" spans="1:14" s="10" customFormat="1" ht="18" customHeight="1">
      <c r="A12" s="25"/>
      <c r="B12" s="25"/>
      <c r="C12" s="25"/>
      <c r="D12" s="25"/>
      <c r="E12" s="25"/>
      <c r="F12" s="25"/>
      <c r="G12" s="25"/>
      <c r="H12" s="25"/>
      <c r="I12" s="26"/>
      <c r="J12" s="26"/>
      <c r="K12" s="26"/>
      <c r="L12" s="25"/>
      <c r="M12" s="25"/>
      <c r="N12" s="25"/>
    </row>
    <row r="13" spans="1:14" s="10" customFormat="1" ht="12.75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5"/>
      <c r="M13" s="25"/>
      <c r="N13" s="25"/>
    </row>
    <row r="14" spans="1:14" s="10" customFormat="1" ht="18" customHeight="1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5"/>
      <c r="M14" s="25"/>
      <c r="N14" s="25"/>
    </row>
    <row r="15" spans="1:14" s="10" customFormat="1" ht="12.75">
      <c r="A15" s="25"/>
      <c r="B15" s="25"/>
      <c r="C15" s="25"/>
      <c r="D15" s="25"/>
      <c r="E15" s="25"/>
      <c r="F15" s="25"/>
      <c r="G15" s="25"/>
      <c r="H15" s="25"/>
      <c r="I15" s="26"/>
      <c r="J15" s="26"/>
      <c r="K15" s="26"/>
      <c r="L15" s="25"/>
      <c r="M15" s="25"/>
      <c r="N15" s="25"/>
    </row>
    <row r="16" spans="1:14" s="10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7"/>
      <c r="K16" s="26"/>
      <c r="L16" s="25"/>
      <c r="M16" s="25"/>
      <c r="N16" s="25"/>
    </row>
    <row r="17" spans="1:14" s="10" customFormat="1" ht="12.75">
      <c r="A17" s="25"/>
      <c r="B17" s="25"/>
      <c r="C17" s="25"/>
      <c r="D17" s="25"/>
      <c r="E17" s="25"/>
      <c r="F17" s="25"/>
      <c r="G17" s="25"/>
      <c r="H17" s="25"/>
      <c r="I17" s="28"/>
      <c r="J17" s="28"/>
      <c r="K17" s="28"/>
      <c r="L17" s="25"/>
      <c r="M17" s="25"/>
      <c r="N17" s="25"/>
    </row>
    <row r="18" spans="1:14" s="10" customFormat="1" ht="18" customHeight="1">
      <c r="A18" s="25"/>
      <c r="B18" s="25"/>
      <c r="C18" s="25"/>
      <c r="D18" s="25"/>
      <c r="E18" s="25"/>
      <c r="F18" s="25"/>
      <c r="G18" s="25"/>
      <c r="H18" s="25"/>
      <c r="I18" s="29"/>
      <c r="J18" s="25"/>
      <c r="K18" s="28"/>
      <c r="L18" s="25"/>
      <c r="M18" s="25"/>
      <c r="N18" s="25"/>
    </row>
    <row r="19" spans="1:14" ht="24.75">
      <c r="A19" s="22"/>
      <c r="B19" s="22"/>
      <c r="C19" s="22"/>
      <c r="D19" s="143" t="s">
        <v>43</v>
      </c>
      <c r="E19" s="143"/>
      <c r="F19" s="143"/>
      <c r="G19" s="143"/>
      <c r="H19" s="143"/>
      <c r="I19" s="143"/>
      <c r="J19" s="143"/>
      <c r="K19" s="143"/>
      <c r="L19" s="143"/>
      <c r="M19" s="22"/>
      <c r="N19" s="22"/>
    </row>
    <row r="20" spans="1:14" ht="12.75">
      <c r="A20" s="22"/>
      <c r="B20" s="142"/>
      <c r="C20" s="142"/>
      <c r="D20" s="142"/>
      <c r="E20" s="22"/>
      <c r="F20" s="22"/>
      <c r="G20" s="22"/>
      <c r="H20" s="22"/>
      <c r="I20" s="23"/>
      <c r="J20" s="30"/>
      <c r="K20" s="31"/>
      <c r="L20" s="22"/>
      <c r="M20" s="22"/>
      <c r="N20" s="22"/>
    </row>
    <row r="21" spans="1:14" ht="12.75">
      <c r="A21" s="22"/>
      <c r="B21" s="22"/>
      <c r="C21" s="22"/>
      <c r="D21" s="22"/>
      <c r="E21" s="22"/>
      <c r="F21" s="22"/>
      <c r="G21" s="22"/>
      <c r="H21" s="32"/>
      <c r="I21" s="23"/>
      <c r="J21" s="23"/>
      <c r="K21" s="23"/>
      <c r="L21" s="22"/>
      <c r="M21" s="22"/>
      <c r="N21" s="22"/>
    </row>
    <row r="22" spans="1:14" ht="12.75">
      <c r="A22" s="22"/>
      <c r="B22" s="22"/>
      <c r="C22" s="22"/>
      <c r="D22" s="22"/>
      <c r="E22" s="137"/>
      <c r="F22" s="137"/>
      <c r="G22" s="137"/>
      <c r="H22" s="33"/>
      <c r="I22" s="23"/>
      <c r="J22" s="23"/>
      <c r="K22" s="23"/>
      <c r="L22" s="22"/>
      <c r="M22" s="22"/>
      <c r="N22" s="22"/>
    </row>
    <row r="23" spans="1:14" ht="12.75">
      <c r="A23" s="22"/>
      <c r="B23" s="22"/>
      <c r="C23" s="22"/>
      <c r="D23" s="22"/>
      <c r="E23" s="137"/>
      <c r="F23" s="137"/>
      <c r="G23" s="137"/>
      <c r="H23" s="34"/>
      <c r="I23" s="23"/>
      <c r="J23" s="23"/>
      <c r="K23" s="23"/>
      <c r="L23" s="22"/>
      <c r="M23" s="22"/>
      <c r="N23" s="22"/>
    </row>
    <row r="24" spans="1:14" ht="12.75">
      <c r="A24" s="22"/>
      <c r="B24" s="22"/>
      <c r="C24" s="22"/>
      <c r="D24" s="22"/>
      <c r="E24" s="138"/>
      <c r="F24" s="138"/>
      <c r="G24" s="138"/>
      <c r="H24" s="22"/>
      <c r="I24" s="23"/>
      <c r="J24" s="23"/>
      <c r="K24" s="23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2"/>
      <c r="M25" s="22"/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2"/>
      <c r="M26" s="22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22"/>
      <c r="I27" s="23"/>
      <c r="J27" s="23"/>
      <c r="K27" s="23"/>
      <c r="L27" s="22"/>
      <c r="M27" s="22"/>
      <c r="N27" s="22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2"/>
      <c r="M28" s="22"/>
      <c r="N28" s="22"/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2"/>
      <c r="M29" s="22"/>
      <c r="N29" s="22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2"/>
      <c r="M30" s="22"/>
      <c r="N30" s="22"/>
    </row>
  </sheetData>
  <sheetProtection/>
  <mergeCells count="9">
    <mergeCell ref="E22:G22"/>
    <mergeCell ref="E24:G24"/>
    <mergeCell ref="B2:K2"/>
    <mergeCell ref="B3:K3"/>
    <mergeCell ref="B5:K5"/>
    <mergeCell ref="B20:D20"/>
    <mergeCell ref="E23:G23"/>
    <mergeCell ref="D4:I4"/>
    <mergeCell ref="D19:L19"/>
  </mergeCells>
  <hyperlinks>
    <hyperlink ref="I10" location="Semifinal!A1" display="SemiFin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T20" sqref="T2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0" t="s">
        <v>45</v>
      </c>
      <c r="U1" s="150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s="5" customFormat="1" ht="34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0"/>
      <c r="U2" s="150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21" customHeight="1">
      <c r="A3" s="49"/>
      <c r="B3" s="73"/>
      <c r="C3" s="73"/>
      <c r="D3" s="73"/>
      <c r="E3" s="73"/>
      <c r="F3" s="74"/>
      <c r="G3" s="75"/>
      <c r="H3" s="73"/>
      <c r="I3" s="73"/>
      <c r="J3" s="73"/>
      <c r="K3" s="73"/>
      <c r="L3" s="76"/>
      <c r="M3" s="76"/>
      <c r="N3" s="49"/>
      <c r="O3" s="49"/>
      <c r="P3" s="49"/>
      <c r="Q3" s="49"/>
      <c r="R3" s="77"/>
      <c r="S3" s="49"/>
      <c r="T3" s="49"/>
      <c r="U3" s="49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12.75" customHeight="1">
      <c r="A4" s="49"/>
      <c r="B4" s="148" t="s">
        <v>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49"/>
      <c r="O4" s="49"/>
      <c r="P4" s="153" t="s">
        <v>46</v>
      </c>
      <c r="Q4" s="154"/>
      <c r="R4" s="154"/>
      <c r="S4" s="154"/>
      <c r="T4" s="49"/>
      <c r="U4" s="49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ht="12.75" customHeight="1">
      <c r="A5" s="49"/>
      <c r="B5" s="132" t="s">
        <v>57</v>
      </c>
      <c r="C5" s="133"/>
      <c r="D5" s="133"/>
      <c r="E5" s="133"/>
      <c r="F5" s="132" t="s">
        <v>57</v>
      </c>
      <c r="G5" s="132" t="s">
        <v>15</v>
      </c>
      <c r="H5" s="155" t="s">
        <v>16</v>
      </c>
      <c r="I5" s="155"/>
      <c r="J5" s="155" t="s">
        <v>28</v>
      </c>
      <c r="K5" s="155"/>
      <c r="L5" s="155" t="s">
        <v>40</v>
      </c>
      <c r="M5" s="155"/>
      <c r="N5" s="49"/>
      <c r="O5" s="49"/>
      <c r="P5" s="154"/>
      <c r="Q5" s="154"/>
      <c r="R5" s="154"/>
      <c r="S5" s="154"/>
      <c r="T5" s="49"/>
      <c r="U5" s="49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14.25" customHeight="1">
      <c r="A6" s="51">
        <f aca="true" t="shared" si="0" ref="A6:A11">IF(OR(L6="finalizado",L6="en juego",L6="hoy!"),"Ø","")</f>
      </c>
      <c r="B6" s="41" t="str">
        <f>IF(Q7&lt;&gt;"",Q7,"")</f>
        <v>DEDALOS</v>
      </c>
      <c r="C6" s="45">
        <v>3</v>
      </c>
      <c r="D6" s="42" t="s">
        <v>1</v>
      </c>
      <c r="E6" s="45">
        <v>2</v>
      </c>
      <c r="F6" s="43" t="str">
        <f>IF(Q9&lt;&gt;"",Q9,"")</f>
        <v>NURYANA</v>
      </c>
      <c r="G6" s="44" t="s">
        <v>31</v>
      </c>
      <c r="H6" s="146">
        <v>40320</v>
      </c>
      <c r="I6" s="146"/>
      <c r="J6" s="149">
        <v>0.4583333333333333</v>
      </c>
      <c r="K6" s="149"/>
      <c r="L6" s="147">
        <v>1</v>
      </c>
      <c r="M6" s="147"/>
      <c r="N6" s="49"/>
      <c r="O6" s="52"/>
      <c r="P6" s="49"/>
      <c r="Q6" s="49"/>
      <c r="R6" s="78"/>
      <c r="S6" s="52"/>
      <c r="T6" s="49"/>
      <c r="U6" s="49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14.25" customHeight="1">
      <c r="A7" s="51">
        <f t="shared" si="0"/>
      </c>
      <c r="B7" s="41" t="str">
        <f>IF(Q11&lt;&gt;"",Q11,"")</f>
        <v>CELADA</v>
      </c>
      <c r="C7" s="45">
        <v>1</v>
      </c>
      <c r="D7" s="42" t="s">
        <v>1</v>
      </c>
      <c r="E7" s="45">
        <v>3</v>
      </c>
      <c r="F7" s="43" t="str">
        <f>IF(Q13&lt;&gt;"",Q13,"")</f>
        <v>GRAN CANARIA</v>
      </c>
      <c r="G7" s="44" t="s">
        <v>31</v>
      </c>
      <c r="H7" s="146">
        <v>40320</v>
      </c>
      <c r="I7" s="146"/>
      <c r="J7" s="149">
        <v>0.4583333333333333</v>
      </c>
      <c r="K7" s="149"/>
      <c r="L7" s="147">
        <v>2</v>
      </c>
      <c r="M7" s="147"/>
      <c r="N7" s="53"/>
      <c r="O7" s="54"/>
      <c r="P7" s="48"/>
      <c r="Q7" s="145" t="s">
        <v>53</v>
      </c>
      <c r="R7" s="145"/>
      <c r="S7" s="48"/>
      <c r="T7" s="49"/>
      <c r="U7" s="4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2" ht="14.25" customHeight="1">
      <c r="A8" s="51">
        <f t="shared" si="0"/>
      </c>
      <c r="B8" s="41" t="str">
        <f>IF(Q7&lt;&gt;"",Q7,"")</f>
        <v>DEDALOS</v>
      </c>
      <c r="C8" s="45">
        <v>3</v>
      </c>
      <c r="D8" s="42" t="s">
        <v>1</v>
      </c>
      <c r="E8" s="45">
        <v>2</v>
      </c>
      <c r="F8" s="43" t="str">
        <f>IF(Q11&lt;&gt;"",Q11,"")</f>
        <v>CELADA</v>
      </c>
      <c r="G8" s="44" t="s">
        <v>31</v>
      </c>
      <c r="H8" s="146">
        <v>40320</v>
      </c>
      <c r="I8" s="146"/>
      <c r="J8" s="149">
        <v>0.5</v>
      </c>
      <c r="K8" s="149"/>
      <c r="L8" s="147">
        <v>1</v>
      </c>
      <c r="M8" s="147"/>
      <c r="N8" s="55"/>
      <c r="O8" s="56"/>
      <c r="P8" s="38"/>
      <c r="Q8" s="39"/>
      <c r="R8" s="79"/>
      <c r="S8" s="40"/>
      <c r="T8" s="49"/>
      <c r="U8" s="49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1:32" ht="14.25" customHeight="1">
      <c r="A9" s="51">
        <f t="shared" si="0"/>
      </c>
      <c r="B9" s="41" t="str">
        <f>IF(Q13&lt;&gt;"",Q13,"")</f>
        <v>GRAN CANARIA</v>
      </c>
      <c r="C9" s="45">
        <v>2</v>
      </c>
      <c r="D9" s="42" t="s">
        <v>1</v>
      </c>
      <c r="E9" s="45">
        <v>3</v>
      </c>
      <c r="F9" s="43" t="str">
        <f>IF(Q9&lt;&gt;"",Q9,"")</f>
        <v>NURYANA</v>
      </c>
      <c r="G9" s="44" t="s">
        <v>31</v>
      </c>
      <c r="H9" s="146">
        <v>40320</v>
      </c>
      <c r="I9" s="146"/>
      <c r="J9" s="149">
        <v>0.5</v>
      </c>
      <c r="K9" s="149"/>
      <c r="L9" s="147">
        <v>2</v>
      </c>
      <c r="M9" s="147"/>
      <c r="N9" s="49"/>
      <c r="O9" s="52"/>
      <c r="P9" s="48"/>
      <c r="Q9" s="145" t="s">
        <v>56</v>
      </c>
      <c r="R9" s="145"/>
      <c r="S9" s="48"/>
      <c r="T9" s="49"/>
      <c r="U9" s="49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32" ht="14.25" customHeight="1">
      <c r="A10" s="51">
        <f t="shared" si="0"/>
      </c>
      <c r="B10" s="41" t="str">
        <f>IF(Q9&lt;&gt;"",Q9,"")</f>
        <v>NURYANA</v>
      </c>
      <c r="C10" s="45">
        <v>3</v>
      </c>
      <c r="D10" s="42" t="s">
        <v>1</v>
      </c>
      <c r="E10" s="45">
        <v>0</v>
      </c>
      <c r="F10" s="43" t="str">
        <f>IF(Q11&lt;&gt;"",Q11,"")</f>
        <v>CELADA</v>
      </c>
      <c r="G10" s="44" t="s">
        <v>31</v>
      </c>
      <c r="H10" s="146">
        <v>40320</v>
      </c>
      <c r="I10" s="146"/>
      <c r="J10" s="149">
        <v>0.541666666666667</v>
      </c>
      <c r="K10" s="149"/>
      <c r="L10" s="147">
        <v>1</v>
      </c>
      <c r="M10" s="147"/>
      <c r="N10" s="49"/>
      <c r="O10" s="52"/>
      <c r="P10" s="38"/>
      <c r="Q10" s="39"/>
      <c r="R10" s="79"/>
      <c r="S10" s="40"/>
      <c r="T10" s="49"/>
      <c r="U10" s="49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14.25" customHeight="1">
      <c r="A11" s="51">
        <f t="shared" si="0"/>
      </c>
      <c r="B11" s="41" t="str">
        <f>IF(Q13&lt;&gt;"",Q13,"")</f>
        <v>GRAN CANARIA</v>
      </c>
      <c r="C11" s="45">
        <v>0</v>
      </c>
      <c r="D11" s="42" t="s">
        <v>1</v>
      </c>
      <c r="E11" s="45">
        <v>3</v>
      </c>
      <c r="F11" s="43" t="str">
        <f>IF(Q7&lt;&gt;"",Q7,"")</f>
        <v>DEDALOS</v>
      </c>
      <c r="G11" s="44" t="s">
        <v>31</v>
      </c>
      <c r="H11" s="146">
        <v>40320</v>
      </c>
      <c r="I11" s="146"/>
      <c r="J11" s="149">
        <v>0.541666666666667</v>
      </c>
      <c r="K11" s="149"/>
      <c r="L11" s="147">
        <v>2</v>
      </c>
      <c r="M11" s="147"/>
      <c r="N11" s="49"/>
      <c r="O11" s="52"/>
      <c r="P11" s="48"/>
      <c r="Q11" s="145" t="s">
        <v>55</v>
      </c>
      <c r="R11" s="145"/>
      <c r="S11" s="48"/>
      <c r="T11" s="49"/>
      <c r="U11" s="49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</row>
    <row r="12" spans="1:32" ht="14.25" customHeight="1">
      <c r="A12" s="52"/>
      <c r="B12" s="60"/>
      <c r="C12" s="61"/>
      <c r="D12" s="61"/>
      <c r="E12" s="61"/>
      <c r="F12" s="52"/>
      <c r="G12" s="81"/>
      <c r="H12" s="82"/>
      <c r="I12" s="83"/>
      <c r="J12" s="84"/>
      <c r="K12" s="80"/>
      <c r="L12" s="63"/>
      <c r="M12" s="63"/>
      <c r="N12" s="49"/>
      <c r="O12" s="52"/>
      <c r="P12" s="38"/>
      <c r="Q12" s="39"/>
      <c r="R12" s="79"/>
      <c r="S12" s="40"/>
      <c r="T12" s="49"/>
      <c r="U12" s="49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1:32" ht="14.25" customHeight="1">
      <c r="A13" s="49"/>
      <c r="B13" s="60"/>
      <c r="C13" s="61"/>
      <c r="D13" s="61"/>
      <c r="E13" s="61"/>
      <c r="F13" s="52"/>
      <c r="G13" s="62"/>
      <c r="H13" s="61"/>
      <c r="I13" s="61"/>
      <c r="J13" s="85"/>
      <c r="K13" s="50"/>
      <c r="L13" s="63"/>
      <c r="M13" s="63"/>
      <c r="N13" s="49"/>
      <c r="O13" s="52"/>
      <c r="P13" s="48"/>
      <c r="Q13" s="145" t="s">
        <v>54</v>
      </c>
      <c r="R13" s="145"/>
      <c r="S13" s="48"/>
      <c r="T13" s="49"/>
      <c r="U13" s="49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</row>
    <row r="14" spans="1:32" ht="13.5" customHeight="1">
      <c r="A14" s="49"/>
      <c r="B14" s="60"/>
      <c r="C14" s="61"/>
      <c r="D14" s="61"/>
      <c r="E14" s="61"/>
      <c r="F14" s="52"/>
      <c r="G14" s="86"/>
      <c r="H14" s="87"/>
      <c r="I14" s="87"/>
      <c r="J14" s="88"/>
      <c r="K14" s="89"/>
      <c r="L14" s="90"/>
      <c r="M14" s="90"/>
      <c r="N14" s="73"/>
      <c r="O14" s="73"/>
      <c r="P14" s="49"/>
      <c r="Q14" s="57"/>
      <c r="R14" s="92"/>
      <c r="S14" s="52"/>
      <c r="T14" s="49"/>
      <c r="U14" s="49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5" spans="1:32" ht="12.75">
      <c r="A15" s="49"/>
      <c r="B15" s="49"/>
      <c r="C15" s="49"/>
      <c r="D15" s="49"/>
      <c r="E15" s="49"/>
      <c r="F15" s="49"/>
      <c r="G15" s="148" t="s">
        <v>47</v>
      </c>
      <c r="H15" s="148"/>
      <c r="I15" s="148"/>
      <c r="J15" s="148"/>
      <c r="K15" s="148"/>
      <c r="L15" s="148"/>
      <c r="M15" s="148"/>
      <c r="N15" s="148"/>
      <c r="O15" s="148"/>
      <c r="P15" s="49"/>
      <c r="Q15" s="49"/>
      <c r="R15" s="77"/>
      <c r="S15" s="49"/>
      <c r="T15" s="49"/>
      <c r="U15" s="49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spans="1:32" ht="12.75">
      <c r="A16" s="49"/>
      <c r="B16" s="49"/>
      <c r="C16" s="49"/>
      <c r="D16" s="49"/>
      <c r="E16" s="49"/>
      <c r="F16" s="49"/>
      <c r="G16" s="49"/>
      <c r="H16" s="64" t="s">
        <v>17</v>
      </c>
      <c r="I16" s="64" t="s">
        <v>18</v>
      </c>
      <c r="J16" s="64" t="s">
        <v>19</v>
      </c>
      <c r="K16" s="64" t="s">
        <v>20</v>
      </c>
      <c r="L16" s="64" t="s">
        <v>32</v>
      </c>
      <c r="M16" s="64" t="s">
        <v>33</v>
      </c>
      <c r="N16" s="64" t="s">
        <v>21</v>
      </c>
      <c r="O16" s="64" t="s">
        <v>22</v>
      </c>
      <c r="P16" s="49"/>
      <c r="Q16" s="49"/>
      <c r="R16" s="77"/>
      <c r="S16" s="49"/>
      <c r="T16" s="49"/>
      <c r="U16" s="49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32" ht="12.75">
      <c r="A17" s="49"/>
      <c r="B17" s="49"/>
      <c r="C17" s="49"/>
      <c r="D17" s="49"/>
      <c r="E17" s="49"/>
      <c r="F17" s="65"/>
      <c r="G17" s="46" t="str">
        <f>calculoA!F52</f>
        <v>DEDALOS</v>
      </c>
      <c r="H17" s="43">
        <f>calculoA!G52</f>
        <v>3</v>
      </c>
      <c r="I17" s="43">
        <f>calculoA!H52</f>
        <v>3</v>
      </c>
      <c r="J17" s="43">
        <f>calculoA!I52</f>
        <v>0</v>
      </c>
      <c r="K17" s="43">
        <f>calculoA!J52</f>
        <v>0</v>
      </c>
      <c r="L17" s="43">
        <f>calculoA!K52</f>
        <v>9</v>
      </c>
      <c r="M17" s="43">
        <f>calculoA!L52</f>
        <v>4</v>
      </c>
      <c r="N17" s="43">
        <f>L17-M17</f>
        <v>5</v>
      </c>
      <c r="O17" s="43">
        <f>calculoA!M52</f>
        <v>9</v>
      </c>
      <c r="P17" s="58"/>
      <c r="Q17" s="59"/>
      <c r="R17" s="93"/>
      <c r="S17" s="59"/>
      <c r="T17" s="49"/>
      <c r="U17" s="49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spans="1:32" ht="12.75">
      <c r="A18" s="49"/>
      <c r="B18" s="49"/>
      <c r="C18" s="49"/>
      <c r="D18" s="49"/>
      <c r="E18" s="49"/>
      <c r="F18" s="65"/>
      <c r="G18" s="46" t="str">
        <f>calculoA!F53</f>
        <v>NURYANA</v>
      </c>
      <c r="H18" s="43">
        <f>calculoA!G53</f>
        <v>3</v>
      </c>
      <c r="I18" s="43">
        <f>calculoA!H53</f>
        <v>2</v>
      </c>
      <c r="J18" s="43">
        <f>calculoA!I53</f>
        <v>0</v>
      </c>
      <c r="K18" s="43">
        <f>calculoA!J53</f>
        <v>1</v>
      </c>
      <c r="L18" s="43">
        <f>calculoA!K53</f>
        <v>8</v>
      </c>
      <c r="M18" s="43">
        <f>calculoA!L53</f>
        <v>5</v>
      </c>
      <c r="N18" s="43">
        <f>L18-M18</f>
        <v>3</v>
      </c>
      <c r="O18" s="43">
        <f>calculoA!M53</f>
        <v>6</v>
      </c>
      <c r="P18" s="58"/>
      <c r="Q18" s="59"/>
      <c r="R18" s="93"/>
      <c r="S18" s="59"/>
      <c r="T18" s="49"/>
      <c r="U18" s="49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2" ht="12.75">
      <c r="A19" s="49"/>
      <c r="B19" s="49"/>
      <c r="C19" s="49"/>
      <c r="D19" s="49"/>
      <c r="E19" s="49"/>
      <c r="F19" s="59"/>
      <c r="G19" s="47" t="str">
        <f>calculoA!F54</f>
        <v>GRAN CANARIA</v>
      </c>
      <c r="H19" s="43">
        <f>calculoA!G54</f>
        <v>3</v>
      </c>
      <c r="I19" s="43">
        <f>calculoA!H54</f>
        <v>1</v>
      </c>
      <c r="J19" s="43">
        <f>calculoA!I54</f>
        <v>0</v>
      </c>
      <c r="K19" s="43">
        <f>calculoA!J54</f>
        <v>2</v>
      </c>
      <c r="L19" s="43">
        <f>calculoA!K54</f>
        <v>5</v>
      </c>
      <c r="M19" s="43">
        <f>calculoA!L54</f>
        <v>7</v>
      </c>
      <c r="N19" s="43">
        <f>L19-M19</f>
        <v>-2</v>
      </c>
      <c r="O19" s="43">
        <f>calculoA!M54</f>
        <v>3</v>
      </c>
      <c r="P19" s="59"/>
      <c r="Q19" s="59"/>
      <c r="R19" s="93"/>
      <c r="S19" s="59"/>
      <c r="T19" s="49"/>
      <c r="U19" s="4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</row>
    <row r="20" spans="1:32" ht="12.75">
      <c r="A20" s="49"/>
      <c r="B20" s="49"/>
      <c r="C20" s="49"/>
      <c r="D20" s="49"/>
      <c r="E20" s="49"/>
      <c r="F20" s="66"/>
      <c r="G20" s="47" t="str">
        <f>calculoA!F55</f>
        <v>CELADA</v>
      </c>
      <c r="H20" s="43">
        <f>calculoA!G55</f>
        <v>3</v>
      </c>
      <c r="I20" s="43">
        <f>calculoA!H55</f>
        <v>0</v>
      </c>
      <c r="J20" s="43">
        <f>calculoA!I55</f>
        <v>0</v>
      </c>
      <c r="K20" s="43">
        <f>calculoA!J55</f>
        <v>3</v>
      </c>
      <c r="L20" s="43">
        <f>calculoA!K55</f>
        <v>3</v>
      </c>
      <c r="M20" s="43">
        <f>calculoA!L55</f>
        <v>9</v>
      </c>
      <c r="N20" s="43">
        <f>L20-M20</f>
        <v>-6</v>
      </c>
      <c r="O20" s="43">
        <f>calculoA!M55</f>
        <v>0</v>
      </c>
      <c r="P20" s="59"/>
      <c r="Q20" s="59"/>
      <c r="R20" s="93"/>
      <c r="S20" s="59"/>
      <c r="T20" s="49"/>
      <c r="U20" s="49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3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77"/>
      <c r="S21" s="49"/>
      <c r="T21" s="49"/>
      <c r="U21" s="49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</row>
    <row r="22" spans="1:32" ht="11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77"/>
      <c r="S22" s="49"/>
      <c r="T22" s="49"/>
      <c r="U22" s="49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1:32" ht="9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74"/>
      <c r="R23" s="75"/>
      <c r="S23" s="49"/>
      <c r="T23" s="49"/>
      <c r="U23" s="49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</row>
    <row r="24" spans="1:32" ht="13.5">
      <c r="A24" s="49"/>
      <c r="B24" s="67"/>
      <c r="C24" s="6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9"/>
      <c r="O24" s="69"/>
      <c r="P24" s="70" t="s">
        <v>23</v>
      </c>
      <c r="Q24" s="94">
        <f ca="1">TODAY()</f>
        <v>42414</v>
      </c>
      <c r="R24" s="91">
        <f ca="1">NOW()</f>
        <v>42414.447730671294</v>
      </c>
      <c r="S24" s="49"/>
      <c r="T24" s="49"/>
      <c r="U24" s="49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12.75" hidden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>
        <f>HOUR(R24)</f>
        <v>10</v>
      </c>
      <c r="R25" s="49">
        <f>MINUTE(R24)</f>
        <v>44</v>
      </c>
      <c r="S25" s="49"/>
      <c r="T25" s="49"/>
      <c r="U25" s="49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ht="12.75" hidden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71">
        <f>TIME(Q25,R25,0)</f>
        <v>0.4472222222222222</v>
      </c>
      <c r="S26" s="49"/>
      <c r="T26" s="49"/>
      <c r="U26" s="49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</row>
    <row r="27" spans="1:3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</row>
    <row r="28" spans="1:3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44" t="s">
        <v>27</v>
      </c>
      <c r="R28" s="144"/>
      <c r="S28" s="49"/>
      <c r="T28" s="49"/>
      <c r="U28" s="49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29" spans="1:3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1:3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1:3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</row>
    <row r="33" spans="1:3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</row>
    <row r="34" spans="1:32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spans="1:32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</row>
    <row r="36" spans="1:32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1:32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spans="1:32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</row>
    <row r="40" spans="1:32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</row>
    <row r="41" spans="1:3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spans="1:3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  <row r="44" spans="1:3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spans="1:3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3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3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</row>
    <row r="55" spans="1:3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</row>
    <row r="56" spans="1:3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spans="1:3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</row>
    <row r="58" spans="1:3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</row>
    <row r="62" spans="1:32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</row>
    <row r="63" spans="1:32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</row>
    <row r="68" spans="1:32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</row>
    <row r="69" spans="1:3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</row>
  </sheetData>
  <sheetProtection/>
  <mergeCells count="31">
    <mergeCell ref="H7:I7"/>
    <mergeCell ref="L7:M7"/>
    <mergeCell ref="J6:K6"/>
    <mergeCell ref="P4:S5"/>
    <mergeCell ref="H5:I5"/>
    <mergeCell ref="H6:I6"/>
    <mergeCell ref="J5:K5"/>
    <mergeCell ref="L5:M5"/>
    <mergeCell ref="L8:M8"/>
    <mergeCell ref="Q9:R9"/>
    <mergeCell ref="Q11:R11"/>
    <mergeCell ref="J11:K11"/>
    <mergeCell ref="L10:M10"/>
    <mergeCell ref="Q7:R7"/>
    <mergeCell ref="T1:U2"/>
    <mergeCell ref="J7:K7"/>
    <mergeCell ref="J8:K8"/>
    <mergeCell ref="A1:S2"/>
    <mergeCell ref="B4:M4"/>
    <mergeCell ref="H9:I9"/>
    <mergeCell ref="L9:M9"/>
    <mergeCell ref="J9:K9"/>
    <mergeCell ref="H8:I8"/>
    <mergeCell ref="L6:M6"/>
    <mergeCell ref="Q28:R28"/>
    <mergeCell ref="Q13:R13"/>
    <mergeCell ref="H11:I11"/>
    <mergeCell ref="H10:I10"/>
    <mergeCell ref="L11:M11"/>
    <mergeCell ref="G15:O15"/>
    <mergeCell ref="J10:K10"/>
  </mergeCells>
  <conditionalFormatting sqref="F17:F18">
    <cfRule type="expression" priority="49" dxfId="57" stopIfTrue="1">
      <formula>IF(AND($H$17=3,$H$18=3,$H$19=3,$H$20=3),1,0)</formula>
    </cfRule>
  </conditionalFormatting>
  <conditionalFormatting sqref="G17:O18">
    <cfRule type="expression" priority="50" dxfId="0" stopIfTrue="1">
      <formula>IF(AND($H$17=3,$H$18=3,$H$19=3,$H$20=3),1,0)</formula>
    </cfRule>
  </conditionalFormatting>
  <conditionalFormatting sqref="B7:G7 J7:M7 J8:K8">
    <cfRule type="expression" priority="51" dxfId="0" stopIfTrue="1">
      <formula>IF(OR($L$7="en juego",$L$7="hoy!"),1,0)</formula>
    </cfRule>
  </conditionalFormatting>
  <conditionalFormatting sqref="B6:M6 C7:C11 E7:E11 L7:M11 H7:I7">
    <cfRule type="expression" priority="52" dxfId="0" stopIfTrue="1">
      <formula>IF(OR($L$6="en juego",$L$6="hoy!"),1,0)</formula>
    </cfRule>
  </conditionalFormatting>
  <conditionalFormatting sqref="B8:M8">
    <cfRule type="expression" priority="53" dxfId="0" stopIfTrue="1">
      <formula>IF(OR($L$8="en juego",$L$8="hoy!"),1,0)</formula>
    </cfRule>
  </conditionalFormatting>
  <conditionalFormatting sqref="B9:M9 J10:K10">
    <cfRule type="expression" priority="54" dxfId="0" stopIfTrue="1">
      <formula>IF(OR($L$9="en juego",$L$9="hoy!"),1,0)</formula>
    </cfRule>
  </conditionalFormatting>
  <conditionalFormatting sqref="B10:M10 H11:K11">
    <cfRule type="expression" priority="55" dxfId="0" stopIfTrue="1">
      <formula>IF(OR($L$10="en juego",$L$10="hoy!"),1,0)</formula>
    </cfRule>
  </conditionalFormatting>
  <conditionalFormatting sqref="B11:G11 L11:M11">
    <cfRule type="expression" priority="56" dxfId="0" stopIfTrue="1">
      <formula>IF(OR($L$11="en juego",$L$11="hoy!"),1,0)</formula>
    </cfRule>
  </conditionalFormatting>
  <conditionalFormatting sqref="F9">
    <cfRule type="expression" priority="48" dxfId="0" stopIfTrue="1">
      <formula>IF(OR($L$6="en juego",$L$6="hoy!"),1,0)</formula>
    </cfRule>
  </conditionalFormatting>
  <conditionalFormatting sqref="F9">
    <cfRule type="expression" priority="47" dxfId="0" stopIfTrue="1">
      <formula>IF(OR($L$6="en juego",$L$6="hoy!"),1,0)</formula>
    </cfRule>
  </conditionalFormatting>
  <conditionalFormatting sqref="J8:K8">
    <cfRule type="expression" priority="46" dxfId="0" stopIfTrue="1">
      <formula>IF(OR($L$7="en juego",$L$7="hoy!"),1,0)</formula>
    </cfRule>
  </conditionalFormatting>
  <conditionalFormatting sqref="G6">
    <cfRule type="expression" priority="45" dxfId="0" stopIfTrue="1">
      <formula>IF(OR($L$8="en juego",$L$8="hoy!"),1,0)</formula>
    </cfRule>
  </conditionalFormatting>
  <conditionalFormatting sqref="G7">
    <cfRule type="expression" priority="44" dxfId="0" stopIfTrue="1">
      <formula>IF(OR($L$6="en juego",$L$6="hoy!"),1,0)</formula>
    </cfRule>
  </conditionalFormatting>
  <conditionalFormatting sqref="G7">
    <cfRule type="expression" priority="43" dxfId="0" stopIfTrue="1">
      <formula>IF(OR($L$8="en juego",$L$8="hoy!"),1,0)</formula>
    </cfRule>
  </conditionalFormatting>
  <conditionalFormatting sqref="G9">
    <cfRule type="expression" priority="42" dxfId="0" stopIfTrue="1">
      <formula>IF(OR($L$7="en juego",$L$7="hoy!"),1,0)</formula>
    </cfRule>
  </conditionalFormatting>
  <conditionalFormatting sqref="G8">
    <cfRule type="expression" priority="41" dxfId="0" stopIfTrue="1">
      <formula>IF(OR($L$6="en juego",$L$6="hoy!"),1,0)</formula>
    </cfRule>
  </conditionalFormatting>
  <conditionalFormatting sqref="G8">
    <cfRule type="expression" priority="40" dxfId="0" stopIfTrue="1">
      <formula>IF(OR($L$8="en juego",$L$8="hoy!"),1,0)</formula>
    </cfRule>
  </conditionalFormatting>
  <conditionalFormatting sqref="G9">
    <cfRule type="expression" priority="39" dxfId="0" stopIfTrue="1">
      <formula>IF(OR($L$6="en juego",$L$6="hoy!"),1,0)</formula>
    </cfRule>
  </conditionalFormatting>
  <conditionalFormatting sqref="G9">
    <cfRule type="expression" priority="38" dxfId="0" stopIfTrue="1">
      <formula>IF(OR($L$8="en juego",$L$8="hoy!"),1,0)</formula>
    </cfRule>
  </conditionalFormatting>
  <conditionalFormatting sqref="G10">
    <cfRule type="expression" priority="37" dxfId="0" stopIfTrue="1">
      <formula>IF(OR($L$8="en juego",$L$8="hoy!"),1,0)</formula>
    </cfRule>
  </conditionalFormatting>
  <conditionalFormatting sqref="G11">
    <cfRule type="expression" priority="36" dxfId="0" stopIfTrue="1">
      <formula>IF(OR($L$9="en juego",$L$9="hoy!"),1,0)</formula>
    </cfRule>
  </conditionalFormatting>
  <conditionalFormatting sqref="G11">
    <cfRule type="expression" priority="35" dxfId="0" stopIfTrue="1">
      <formula>IF(OR($L$7="en juego",$L$7="hoy!"),1,0)</formula>
    </cfRule>
  </conditionalFormatting>
  <conditionalFormatting sqref="G10">
    <cfRule type="expression" priority="34" dxfId="0" stopIfTrue="1">
      <formula>IF(OR($L$6="en juego",$L$6="hoy!"),1,0)</formula>
    </cfRule>
  </conditionalFormatting>
  <conditionalFormatting sqref="G10">
    <cfRule type="expression" priority="33" dxfId="0" stopIfTrue="1">
      <formula>IF(OR($L$8="en juego",$L$8="hoy!"),1,0)</formula>
    </cfRule>
  </conditionalFormatting>
  <conditionalFormatting sqref="G11">
    <cfRule type="expression" priority="32" dxfId="0" stopIfTrue="1">
      <formula>IF(OR($L$6="en juego",$L$6="hoy!"),1,0)</formula>
    </cfRule>
  </conditionalFormatting>
  <conditionalFormatting sqref="G11">
    <cfRule type="expression" priority="31" dxfId="0" stopIfTrue="1">
      <formula>IF(OR($L$8="en juego",$L$8="hoy!"),1,0)</formula>
    </cfRule>
  </conditionalFormatting>
  <conditionalFormatting sqref="H8:I9">
    <cfRule type="expression" priority="30" dxfId="0" stopIfTrue="1">
      <formula>IF(OR($L$6="en juego",$L$6="hoy!"),1,0)</formula>
    </cfRule>
  </conditionalFormatting>
  <conditionalFormatting sqref="H10:I10">
    <cfRule type="expression" priority="29" dxfId="0" stopIfTrue="1">
      <formula>IF(OR($L$8="en juego",$L$8="hoy!"),1,0)</formula>
    </cfRule>
  </conditionalFormatting>
  <conditionalFormatting sqref="H11:I11">
    <cfRule type="expression" priority="28" dxfId="0" stopIfTrue="1">
      <formula>IF(OR($L$9="en juego",$L$9="hoy!"),1,0)</formula>
    </cfRule>
  </conditionalFormatting>
  <conditionalFormatting sqref="H10:I11">
    <cfRule type="expression" priority="27" dxfId="0" stopIfTrue="1">
      <formula>IF(OR($L$6="en juego",$L$6="hoy!"),1,0)</formula>
    </cfRule>
  </conditionalFormatting>
  <conditionalFormatting sqref="J7:K8">
    <cfRule type="expression" priority="26" dxfId="0" stopIfTrue="1">
      <formula>IF(OR($L$6="en juego",$L$6="hoy!"),1,0)</formula>
    </cfRule>
  </conditionalFormatting>
  <conditionalFormatting sqref="J9:K10">
    <cfRule type="expression" priority="25" dxfId="0" stopIfTrue="1">
      <formula>IF(OR($L$7="en juego",$L$7="hoy!"),1,0)</formula>
    </cfRule>
  </conditionalFormatting>
  <conditionalFormatting sqref="J9:K10">
    <cfRule type="expression" priority="24" dxfId="0" stopIfTrue="1">
      <formula>IF(OR($L$8="en juego",$L$8="hoy!"),1,0)</formula>
    </cfRule>
  </conditionalFormatting>
  <conditionalFormatting sqref="J9:K10">
    <cfRule type="expression" priority="23" dxfId="0" stopIfTrue="1">
      <formula>IF(OR($L$7="en juego",$L$7="hoy!"),1,0)</formula>
    </cfRule>
  </conditionalFormatting>
  <conditionalFormatting sqref="J9:K10">
    <cfRule type="expression" priority="22" dxfId="0" stopIfTrue="1">
      <formula>IF(OR($L$6="en juego",$L$6="hoy!"),1,0)</formula>
    </cfRule>
  </conditionalFormatting>
  <conditionalFormatting sqref="H8:I9">
    <cfRule type="expression" priority="21" dxfId="0" stopIfTrue="1">
      <formula>IF(OR($L$6="en juego",$L$6="hoy!"),1,0)</formula>
    </cfRule>
  </conditionalFormatting>
  <conditionalFormatting sqref="H10:I10">
    <cfRule type="expression" priority="20" dxfId="0" stopIfTrue="1">
      <formula>IF(OR($L$8="en juego",$L$8="hoy!"),1,0)</formula>
    </cfRule>
  </conditionalFormatting>
  <conditionalFormatting sqref="H11:I11">
    <cfRule type="expression" priority="19" dxfId="0" stopIfTrue="1">
      <formula>IF(OR($L$9="en juego",$L$9="hoy!"),1,0)</formula>
    </cfRule>
  </conditionalFormatting>
  <conditionalFormatting sqref="H10:I11">
    <cfRule type="expression" priority="18" dxfId="0" stopIfTrue="1">
      <formula>IF(OR($L$6="en juego",$L$6="hoy!"),1,0)</formula>
    </cfRule>
  </conditionalFormatting>
  <conditionalFormatting sqref="H10:I11">
    <cfRule type="expression" priority="17" dxfId="0" stopIfTrue="1">
      <formula>IF(OR($L$6="en juego",$L$6="hoy!"),1,0)</formula>
    </cfRule>
  </conditionalFormatting>
  <conditionalFormatting sqref="J7:K8">
    <cfRule type="expression" priority="16" dxfId="0" stopIfTrue="1">
      <formula>IF(OR($L$6="en juego",$L$6="hoy!"),1,0)</formula>
    </cfRule>
  </conditionalFormatting>
  <conditionalFormatting sqref="J9:K10">
    <cfRule type="expression" priority="15" dxfId="0" stopIfTrue="1">
      <formula>IF(OR($L$7="en juego",$L$7="hoy!"),1,0)</formula>
    </cfRule>
  </conditionalFormatting>
  <conditionalFormatting sqref="J9:K10">
    <cfRule type="expression" priority="14" dxfId="0" stopIfTrue="1">
      <formula>IF(OR($L$8="en juego",$L$8="hoy!"),1,0)</formula>
    </cfRule>
  </conditionalFormatting>
  <conditionalFormatting sqref="J9:K10">
    <cfRule type="expression" priority="13" dxfId="0" stopIfTrue="1">
      <formula>IF(OR($L$7="en juego",$L$7="hoy!"),1,0)</formula>
    </cfRule>
  </conditionalFormatting>
  <conditionalFormatting sqref="J9:K10">
    <cfRule type="expression" priority="12" dxfId="0" stopIfTrue="1">
      <formula>IF(OR($L$6="en juego",$L$6="hoy!"),1,0)</formula>
    </cfRule>
  </conditionalFormatting>
  <conditionalFormatting sqref="J9:K10">
    <cfRule type="expression" priority="11" dxfId="0" stopIfTrue="1">
      <formula>IF(OR($L$6="en juego",$L$6="hoy!"),1,0)</formula>
    </cfRule>
  </conditionalFormatting>
  <conditionalFormatting sqref="J11:K11">
    <cfRule type="expression" priority="10" dxfId="0" stopIfTrue="1">
      <formula>IF(OR($L$9="en juego",$L$9="hoy!"),1,0)</formula>
    </cfRule>
  </conditionalFormatting>
  <conditionalFormatting sqref="J11:K11">
    <cfRule type="expression" priority="9" dxfId="0" stopIfTrue="1">
      <formula>IF(OR($L$7="en juego",$L$7="hoy!"),1,0)</formula>
    </cfRule>
  </conditionalFormatting>
  <conditionalFormatting sqref="J11:K11">
    <cfRule type="expression" priority="8" dxfId="0" stopIfTrue="1">
      <formula>IF(OR($L$8="en juego",$L$8="hoy!"),1,0)</formula>
    </cfRule>
  </conditionalFormatting>
  <conditionalFormatting sqref="J11:K11">
    <cfRule type="expression" priority="7" dxfId="0" stopIfTrue="1">
      <formula>IF(OR($L$7="en juego",$L$7="hoy!"),1,0)</formula>
    </cfRule>
  </conditionalFormatting>
  <conditionalFormatting sqref="J11:K11">
    <cfRule type="expression" priority="6" dxfId="0" stopIfTrue="1">
      <formula>IF(OR($L$6="en juego",$L$6="hoy!"),1,0)</formula>
    </cfRule>
  </conditionalFormatting>
  <conditionalFormatting sqref="J11:K11">
    <cfRule type="expression" priority="5" dxfId="0" stopIfTrue="1">
      <formula>IF(OR($L$7="en juego",$L$7="hoy!"),1,0)</formula>
    </cfRule>
  </conditionalFormatting>
  <conditionalFormatting sqref="J11:K11">
    <cfRule type="expression" priority="4" dxfId="0" stopIfTrue="1">
      <formula>IF(OR($L$8="en juego",$L$8="hoy!"),1,0)</formula>
    </cfRule>
  </conditionalFormatting>
  <conditionalFormatting sqref="J11:K11">
    <cfRule type="expression" priority="3" dxfId="0" stopIfTrue="1">
      <formula>IF(OR($L$7="en juego",$L$7="hoy!"),1,0)</formula>
    </cfRule>
  </conditionalFormatting>
  <conditionalFormatting sqref="J11:K11">
    <cfRule type="expression" priority="2" dxfId="0" stopIfTrue="1">
      <formula>IF(OR($L$6="en juego",$L$6="hoy!"),1,0)</formula>
    </cfRule>
  </conditionalFormatting>
  <conditionalFormatting sqref="J11:K11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 B8:B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4"/>
  <sheetViews>
    <sheetView showGridLines="0" showRowColHeaders="0" showOutlineSymbols="0" zoomScalePageLayoutView="0" workbookViewId="0" topLeftCell="A1">
      <selection activeCell="F22" sqref="F22"/>
    </sheetView>
  </sheetViews>
  <sheetFormatPr defaultColWidth="11.421875" defaultRowHeight="12.75"/>
  <cols>
    <col min="1" max="1" width="2.140625" style="6" customWidth="1"/>
    <col min="2" max="3" width="14.7109375" style="6" customWidth="1"/>
    <col min="4" max="4" width="2.57421875" style="6" customWidth="1"/>
    <col min="5" max="5" width="23.28125" style="6" customWidth="1"/>
    <col min="6" max="6" width="22.57421875" style="6" customWidth="1"/>
    <col min="7" max="7" width="3.8515625" style="6" customWidth="1"/>
    <col min="8" max="8" width="16.8515625" style="6" customWidth="1"/>
    <col min="9" max="9" width="3.7109375" style="6" customWidth="1"/>
    <col min="10" max="10" width="12.140625" style="6" customWidth="1"/>
    <col min="11" max="16384" width="11.421875" style="6" customWidth="1"/>
  </cols>
  <sheetData>
    <row r="1" spans="1:22" s="8" customFormat="1" ht="34.5" customHeight="1">
      <c r="A1" s="152" t="s">
        <v>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30"/>
      <c r="M1" s="130"/>
      <c r="N1" s="21"/>
      <c r="O1" s="21"/>
      <c r="P1" s="21"/>
      <c r="Q1" s="18"/>
      <c r="R1" s="18"/>
      <c r="S1" s="18"/>
      <c r="T1" s="18"/>
      <c r="U1" s="18"/>
      <c r="V1" s="18"/>
    </row>
    <row r="2" spans="1:22" s="8" customFormat="1" ht="34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30"/>
      <c r="M2" s="130"/>
      <c r="N2" s="21"/>
      <c r="O2" s="21"/>
      <c r="P2" s="21"/>
      <c r="Q2" s="18"/>
      <c r="R2" s="18"/>
      <c r="S2" s="18"/>
      <c r="T2" s="18"/>
      <c r="U2" s="18"/>
      <c r="V2" s="18"/>
    </row>
    <row r="3" spans="1:20" ht="12" customHeight="1">
      <c r="A3" s="95"/>
      <c r="B3" s="95"/>
      <c r="C3" s="95"/>
      <c r="D3" s="25"/>
      <c r="E3" s="95"/>
      <c r="F3" s="95"/>
      <c r="G3" s="25"/>
      <c r="H3" s="25"/>
      <c r="I3" s="25"/>
      <c r="J3" s="95"/>
      <c r="K3" s="25"/>
      <c r="L3" s="25"/>
      <c r="M3" s="25"/>
      <c r="N3" s="18"/>
      <c r="O3" s="18"/>
      <c r="P3" s="18"/>
      <c r="Q3" s="18"/>
      <c r="R3" s="18"/>
      <c r="S3" s="18"/>
      <c r="T3" s="18"/>
    </row>
    <row r="4" spans="1:20" ht="9.75" customHeight="1">
      <c r="A4" s="95"/>
      <c r="B4" s="95"/>
      <c r="C4" s="95"/>
      <c r="D4" s="25"/>
      <c r="E4" s="161"/>
      <c r="F4" s="161"/>
      <c r="G4" s="161"/>
      <c r="H4" s="161"/>
      <c r="I4" s="25"/>
      <c r="J4" s="96"/>
      <c r="K4" s="25"/>
      <c r="L4" s="25"/>
      <c r="M4" s="25"/>
      <c r="N4" s="18"/>
      <c r="O4" s="18"/>
      <c r="P4" s="18"/>
      <c r="Q4" s="18"/>
      <c r="R4" s="18"/>
      <c r="S4" s="18"/>
      <c r="T4" s="18"/>
    </row>
    <row r="5" spans="1:20" ht="14.25" customHeight="1">
      <c r="A5" s="95"/>
      <c r="B5" s="97"/>
      <c r="C5" s="97"/>
      <c r="D5" s="95"/>
      <c r="E5" s="95"/>
      <c r="F5" s="95"/>
      <c r="G5" s="95"/>
      <c r="H5" s="95"/>
      <c r="I5" s="25"/>
      <c r="J5" s="96"/>
      <c r="K5" s="25"/>
      <c r="L5" s="25"/>
      <c r="M5" s="25"/>
      <c r="N5" s="18"/>
      <c r="O5" s="18"/>
      <c r="P5" s="18"/>
      <c r="Q5" s="18"/>
      <c r="R5" s="18"/>
      <c r="S5" s="18"/>
      <c r="T5" s="18"/>
    </row>
    <row r="6" spans="1:20" ht="21" customHeight="1">
      <c r="A6" s="95"/>
      <c r="B6" s="159"/>
      <c r="C6" s="159"/>
      <c r="D6" s="159"/>
      <c r="E6" s="158" t="s">
        <v>34</v>
      </c>
      <c r="F6" s="158"/>
      <c r="G6" s="160"/>
      <c r="H6" s="160"/>
      <c r="I6" s="25"/>
      <c r="J6" s="25"/>
      <c r="K6" s="25"/>
      <c r="L6" s="25"/>
      <c r="M6" s="25"/>
      <c r="N6" s="18"/>
      <c r="O6" s="18"/>
      <c r="P6" s="18"/>
      <c r="Q6" s="18"/>
      <c r="R6" s="18"/>
      <c r="S6" s="18"/>
      <c r="T6" s="18"/>
    </row>
    <row r="7" spans="1:20" ht="9.75" customHeight="1">
      <c r="A7" s="98"/>
      <c r="B7" s="99"/>
      <c r="C7" s="99"/>
      <c r="D7" s="99"/>
      <c r="E7" s="100"/>
      <c r="F7" s="100"/>
      <c r="G7" s="100"/>
      <c r="H7" s="100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</row>
    <row r="8" spans="1:20" ht="14.25" customHeight="1">
      <c r="A8" s="98"/>
      <c r="B8" s="99"/>
      <c r="C8" s="108" t="s">
        <v>49</v>
      </c>
      <c r="D8" s="99"/>
      <c r="E8" s="156" t="s">
        <v>59</v>
      </c>
      <c r="F8" s="157"/>
      <c r="G8" s="107"/>
      <c r="H8" s="101"/>
      <c r="I8" s="25"/>
      <c r="J8" s="25"/>
      <c r="K8" s="25"/>
      <c r="L8" s="25"/>
      <c r="M8" s="25"/>
      <c r="N8" s="18"/>
      <c r="O8" s="18"/>
      <c r="P8" s="18"/>
      <c r="Q8" s="18"/>
      <c r="R8" s="18"/>
      <c r="S8" s="18"/>
      <c r="T8" s="18"/>
    </row>
    <row r="9" spans="1:20" ht="14.25" customHeight="1">
      <c r="A9" s="102">
        <f>IF(OR(E9="en juego",E9="hoy!",E9="finalizado"),"Ø","")</f>
      </c>
      <c r="B9" s="103"/>
      <c r="C9" s="109"/>
      <c r="D9" s="104"/>
      <c r="E9" s="105"/>
      <c r="F9" s="106"/>
      <c r="G9" s="107"/>
      <c r="H9" s="101"/>
      <c r="I9" s="25"/>
      <c r="J9" s="25"/>
      <c r="K9" s="25"/>
      <c r="L9" s="25"/>
      <c r="M9" s="25"/>
      <c r="N9" s="18"/>
      <c r="O9" s="18"/>
      <c r="P9" s="18"/>
      <c r="Q9" s="18"/>
      <c r="R9" s="18"/>
      <c r="S9" s="18"/>
      <c r="T9" s="18"/>
    </row>
    <row r="10" spans="1:20" ht="14.25" customHeight="1">
      <c r="A10" s="98"/>
      <c r="B10" s="99"/>
      <c r="C10" s="110" t="s">
        <v>50</v>
      </c>
      <c r="D10" s="99"/>
      <c r="E10" s="156" t="s">
        <v>60</v>
      </c>
      <c r="F10" s="157"/>
      <c r="G10" s="107"/>
      <c r="H10" s="101"/>
      <c r="I10" s="25"/>
      <c r="J10" s="25"/>
      <c r="K10" s="25"/>
      <c r="L10" s="25"/>
      <c r="M10" s="25"/>
      <c r="N10" s="18"/>
      <c r="O10" s="18"/>
      <c r="P10" s="18"/>
      <c r="Q10" s="18"/>
      <c r="R10" s="18"/>
      <c r="S10" s="18"/>
      <c r="T10" s="18"/>
    </row>
    <row r="11" spans="1:20" ht="14.25" customHeight="1">
      <c r="A11" s="25"/>
      <c r="B11" s="25"/>
      <c r="C11" s="111"/>
      <c r="D11" s="25"/>
      <c r="E11" s="105"/>
      <c r="F11" s="106"/>
      <c r="G11" s="25"/>
      <c r="H11" s="25"/>
      <c r="I11" s="25"/>
      <c r="J11" s="25"/>
      <c r="K11" s="25"/>
      <c r="L11" s="25"/>
      <c r="M11" s="25"/>
      <c r="N11" s="18"/>
      <c r="O11" s="18"/>
      <c r="P11" s="18"/>
      <c r="Q11" s="18"/>
      <c r="R11" s="18"/>
      <c r="S11" s="18"/>
      <c r="T11" s="18"/>
    </row>
    <row r="12" spans="1:20" ht="15" customHeight="1">
      <c r="A12" s="25"/>
      <c r="B12" s="25"/>
      <c r="C12" s="110" t="s">
        <v>35</v>
      </c>
      <c r="D12" s="25"/>
      <c r="E12" s="156" t="s">
        <v>54</v>
      </c>
      <c r="F12" s="157"/>
      <c r="G12" s="25"/>
      <c r="H12" s="25"/>
      <c r="I12" s="25"/>
      <c r="J12" s="25"/>
      <c r="K12" s="25"/>
      <c r="L12" s="25"/>
      <c r="M12" s="25"/>
      <c r="N12" s="18"/>
      <c r="O12" s="18"/>
      <c r="P12" s="18"/>
      <c r="Q12" s="18"/>
      <c r="R12" s="18"/>
      <c r="S12" s="18"/>
      <c r="T12" s="18"/>
    </row>
    <row r="13" spans="1:20" ht="14.25" customHeight="1">
      <c r="A13" s="25"/>
      <c r="B13" s="25"/>
      <c r="C13" s="11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8"/>
      <c r="O13" s="18"/>
      <c r="P13" s="18"/>
      <c r="Q13" s="18"/>
      <c r="R13" s="18"/>
      <c r="S13" s="18"/>
      <c r="T13" s="18"/>
    </row>
    <row r="14" spans="1:20" ht="14.25" customHeight="1">
      <c r="A14" s="25"/>
      <c r="B14" s="25"/>
      <c r="C14" s="110" t="s">
        <v>35</v>
      </c>
      <c r="D14" s="25"/>
      <c r="E14" s="156" t="s">
        <v>61</v>
      </c>
      <c r="F14" s="157"/>
      <c r="G14" s="25"/>
      <c r="H14" s="25"/>
      <c r="I14" s="25"/>
      <c r="J14" s="25"/>
      <c r="K14" s="25"/>
      <c r="L14" s="25"/>
      <c r="M14" s="25"/>
      <c r="N14" s="18"/>
      <c r="O14" s="18"/>
      <c r="P14" s="18"/>
      <c r="Q14" s="18"/>
      <c r="R14" s="18"/>
      <c r="S14" s="18"/>
      <c r="T14" s="18"/>
    </row>
    <row r="15" spans="1:20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8"/>
      <c r="O15" s="18"/>
      <c r="P15" s="18"/>
      <c r="Q15" s="18"/>
      <c r="R15" s="18"/>
      <c r="S15" s="18"/>
      <c r="T15" s="18"/>
    </row>
    <row r="16" spans="1:20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8"/>
      <c r="O16" s="18"/>
      <c r="P16" s="18"/>
      <c r="Q16" s="18"/>
      <c r="R16" s="18"/>
      <c r="S16" s="18"/>
      <c r="T16" s="18"/>
    </row>
    <row r="17" spans="1:20" ht="12.75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31">
        <f>HOUR(J4)</f>
        <v>0</v>
      </c>
      <c r="N17" s="19">
        <f>MINUTE(J4)</f>
        <v>0</v>
      </c>
      <c r="O17" s="18"/>
      <c r="P17" s="18"/>
      <c r="Q17" s="18"/>
      <c r="R17" s="18"/>
      <c r="S17" s="18"/>
      <c r="T17" s="18"/>
    </row>
    <row r="18" spans="1:20" ht="12.75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31"/>
      <c r="N18" s="20">
        <f>TIME(M17,N17,0)</f>
        <v>0</v>
      </c>
      <c r="O18" s="18"/>
      <c r="P18" s="18"/>
      <c r="Q18" s="18"/>
      <c r="R18" s="18"/>
      <c r="S18" s="18"/>
      <c r="T18" s="18"/>
    </row>
    <row r="19" spans="1:20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8"/>
      <c r="O19" s="18"/>
      <c r="P19" s="18"/>
      <c r="Q19" s="18"/>
      <c r="R19" s="18"/>
      <c r="S19" s="18"/>
      <c r="T19" s="18"/>
    </row>
    <row r="20" spans="1:20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8"/>
      <c r="O20" s="18"/>
      <c r="P20" s="18"/>
      <c r="Q20" s="18"/>
      <c r="R20" s="18"/>
      <c r="S20" s="18"/>
      <c r="T20" s="18"/>
    </row>
    <row r="21" spans="1:20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8"/>
      <c r="O21" s="18"/>
      <c r="P21" s="18"/>
      <c r="Q21" s="18"/>
      <c r="R21" s="18"/>
      <c r="S21" s="18"/>
      <c r="T21" s="18"/>
    </row>
    <row r="22" spans="1:20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8"/>
      <c r="O22" s="18"/>
      <c r="P22" s="18"/>
      <c r="Q22" s="18"/>
      <c r="R22" s="18"/>
      <c r="S22" s="18"/>
      <c r="T22" s="18"/>
    </row>
    <row r="23" spans="1:20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8"/>
      <c r="O23" s="18"/>
      <c r="P23" s="18"/>
      <c r="Q23" s="18"/>
      <c r="R23" s="18"/>
      <c r="S23" s="18"/>
      <c r="T23" s="18"/>
    </row>
    <row r="24" spans="1:20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/>
      <c r="O24" s="18"/>
      <c r="P24" s="18"/>
      <c r="Q24" s="18"/>
      <c r="R24" s="18"/>
      <c r="S24" s="18"/>
      <c r="T24" s="18"/>
    </row>
    <row r="25" spans="1:20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/>
      <c r="O25" s="18"/>
      <c r="P25" s="18"/>
      <c r="Q25" s="18"/>
      <c r="R25" s="18"/>
      <c r="S25" s="18"/>
      <c r="T25" s="18"/>
    </row>
    <row r="26" spans="1:20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/>
      <c r="O26" s="18"/>
      <c r="P26" s="18"/>
      <c r="Q26" s="18"/>
      <c r="R26" s="18"/>
      <c r="S26" s="18"/>
      <c r="T26" s="18"/>
    </row>
    <row r="27" spans="1:20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8"/>
      <c r="O27" s="18"/>
      <c r="P27" s="18"/>
      <c r="Q27" s="18"/>
      <c r="R27" s="18"/>
      <c r="S27" s="18"/>
      <c r="T27" s="18"/>
    </row>
    <row r="28" spans="1:2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8"/>
      <c r="O28" s="18"/>
      <c r="P28" s="18"/>
      <c r="Q28" s="18"/>
      <c r="R28" s="18"/>
      <c r="S28" s="18"/>
      <c r="T28" s="18"/>
    </row>
    <row r="29" spans="1:20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8"/>
      <c r="O29" s="18"/>
      <c r="P29" s="18"/>
      <c r="Q29" s="18"/>
      <c r="R29" s="18"/>
      <c r="S29" s="18"/>
      <c r="T29" s="18"/>
    </row>
    <row r="30" spans="1:20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8"/>
      <c r="O30" s="18"/>
      <c r="P30" s="18"/>
      <c r="Q30" s="18"/>
      <c r="R30" s="18"/>
      <c r="S30" s="18"/>
      <c r="T30" s="18"/>
    </row>
    <row r="31" spans="1:20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8"/>
      <c r="O31" s="18"/>
      <c r="P31" s="18"/>
      <c r="Q31" s="18"/>
      <c r="R31" s="18"/>
      <c r="S31" s="18"/>
      <c r="T31" s="18"/>
    </row>
    <row r="32" spans="1:20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8"/>
      <c r="O32" s="18"/>
      <c r="P32" s="18"/>
      <c r="Q32" s="18"/>
      <c r="R32" s="18"/>
      <c r="S32" s="18"/>
      <c r="T32" s="18"/>
    </row>
    <row r="33" spans="1:20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8"/>
      <c r="O33" s="18"/>
      <c r="P33" s="18"/>
      <c r="Q33" s="18"/>
      <c r="R33" s="18"/>
      <c r="S33" s="18"/>
      <c r="T33" s="18"/>
    </row>
    <row r="34" spans="1:2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</row>
    <row r="35" spans="1:20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8"/>
      <c r="T35" s="18"/>
    </row>
    <row r="36" spans="1:20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18"/>
      <c r="T36" s="18"/>
    </row>
    <row r="37" spans="1:20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  <c r="T37" s="18"/>
    </row>
    <row r="38" spans="1:20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18"/>
      <c r="P38" s="18"/>
      <c r="Q38" s="18"/>
      <c r="R38" s="18"/>
      <c r="S38" s="18"/>
      <c r="T38" s="18"/>
    </row>
    <row r="39" spans="1:20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</row>
    <row r="40" spans="1:2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</row>
    <row r="41" spans="1:20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</row>
    <row r="42" spans="1:20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</row>
    <row r="43" spans="1:20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8"/>
      <c r="T43" s="18"/>
    </row>
    <row r="44" spans="1:20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</row>
    <row r="45" spans="1:2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</row>
    <row r="46" spans="1:20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</row>
    <row r="47" spans="1:20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</row>
    <row r="48" spans="1:20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</row>
    <row r="49" spans="1:20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</row>
    <row r="50" spans="1:2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</row>
    <row r="51" spans="1:20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</row>
    <row r="52" spans="1:20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</row>
    <row r="53" spans="1:20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</row>
    <row r="54" spans="1:20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</row>
    <row r="55" spans="1:20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</row>
    <row r="56" spans="1:20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</row>
    <row r="57" spans="1:20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</row>
    <row r="58" spans="1:20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</row>
    <row r="59" spans="1:2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</row>
    <row r="60" spans="1:20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</row>
    <row r="61" spans="1:20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</row>
    <row r="62" spans="1:20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</row>
    <row r="63" spans="1:20" ht="12.75">
      <c r="A63" s="17"/>
      <c r="B63" s="17"/>
      <c r="C63" s="17"/>
      <c r="D63" s="17"/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2.75">
      <c r="A64" s="17"/>
      <c r="B64" s="17"/>
      <c r="C64" s="17"/>
      <c r="D64" s="17"/>
      <c r="E64" s="17"/>
      <c r="F64" s="17"/>
      <c r="G64" s="17"/>
      <c r="H64" s="17"/>
      <c r="I64" s="1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2.75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.75">
      <c r="A66" s="17"/>
      <c r="B66" s="17"/>
      <c r="C66" s="17"/>
      <c r="D66" s="17"/>
      <c r="E66" s="17"/>
      <c r="F66" s="17"/>
      <c r="G66" s="17"/>
      <c r="H66" s="17"/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2.75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2.75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2.75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2.7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2.7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2.7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2.7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2.7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2.7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2.7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2.7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2.7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2.7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2.7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2.7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2.7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2.7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2.7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2.7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2.7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2.7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2.7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2.7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2.7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2.7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2.7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2.7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2.7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2.7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2.7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2.7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2.7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2.7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2.7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2.7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2.7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2.7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2.7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2.7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2.7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2.7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2.7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2.7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2.7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2.7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2.7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2.7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2.7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2.7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2.7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2.7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2.7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2.7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2.7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2.7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2.7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2.7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2.7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2.7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2.7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2.7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2.7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2.7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2.7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2.7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2.7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2.7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2.7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2.7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2.7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2.7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.7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2.7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2.7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2.7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2.7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2.7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2.7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2.7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2.7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2.7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2.7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2.7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2.7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2.7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2.7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2.7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2.7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2.7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2.7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2.7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2.7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2.7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2.7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2.7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2.7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2.7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2.7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2.7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2.7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2.7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2.7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2.7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2.7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2.7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2.7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2.7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2.7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2.7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2.7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2.7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2.7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2.7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2.7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2.7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2.7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2.7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2.7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2.7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2.7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2.7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2.7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2.7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2.7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2.7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2.7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2.7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2.7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2.7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2.7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2.7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2.7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2.7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2.7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2.7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2.7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2.7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2.7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2.7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2.7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2.7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2.7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2.7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2.7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2.7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2.7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2.7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2.7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2.7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2.7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2.7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2.7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2.7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2.7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2.7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2.7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2.7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2.7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2.7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2.7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2.7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2.7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2.7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2.7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2.7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2.7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2.7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2.7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2.7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2.7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2.7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2.7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2.7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2.7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2.7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2.7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2.7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2.7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2.7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2.7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2.7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2.7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2.7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2.7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2.7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2.7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2.7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2.7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2.7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2.7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2.7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2.7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2.7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2.7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2.7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2.7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2.7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2.7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2.7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2.7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2.7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2.7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2.7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2.7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2.7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2.7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2.7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2.7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2.7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2.7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2.7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2.7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2.7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2.7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2.7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2.7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2.7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2.7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2.7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2.7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2.7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2.7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2.7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2.7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2.7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2.7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2.7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2.7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2.7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2.7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2.7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2.7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2.7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2.7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2.7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2.7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2.7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2.7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2.7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2.7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2.7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2.7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2.7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2.7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2.7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2.7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2.7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2.7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2.7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2.7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2.7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2.7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2.7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2.7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2.7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2.7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2.7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2.7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2.7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2.7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2.7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2.7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2.7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2.7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2.7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2.7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2.7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2.7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2.7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2.7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2.7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2.7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2.7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2.7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2.7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2.7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2.7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2.7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2.7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2.7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2.7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2.7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2.7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2.7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2.7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2.7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2.7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2.7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2.7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2.7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2.7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2.7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2.7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2.7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2.7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2.7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2.7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2.7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2.7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2.7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2.7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2.7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2.7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2.7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2.7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2.7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2.7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2.7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2.7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2.7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2.7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2.7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2.7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2.7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2.7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2.7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2.7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2.7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2.7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2.7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2.7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2.7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2.7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2.7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2.7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2.7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2.7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2.7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2.7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2.7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2.7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2.7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2.7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2.7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2.7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2.7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2.7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2.7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2.7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2.7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2.7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2.7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2.7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2.7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2.7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2.7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2.7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2.7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2.7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2.7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2.7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2.7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2.7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2.7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2.7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2.7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2.7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2.7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2.7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2.7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2.7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2.7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2.7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2.7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2.7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2.7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2.7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2.7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2.7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2.7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2.7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2.7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2.7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2.7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2.7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2.7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2.7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2.7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2.7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2.7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2.7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2.7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2.7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2.7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2.7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2.7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2.7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2.7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2.7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2.7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2.7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2.7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2.7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2.7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2.7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2.7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2.7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2.7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2.7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2.7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2.7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2.7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2.7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2.7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2.7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2.7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2.7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2.7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2.7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2.7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2.7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2.7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2.7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2.7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2.7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2.7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2.7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2.7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2.7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2.7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2.7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2.7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2.7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2.7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2.7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2.7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2.7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2.7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2.7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2.7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2.7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2.7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2.7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2.7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2.7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2.7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2.7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2.7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2.7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2.7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2.7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2.7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2.7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2.7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2.7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2.7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2.7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2.7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2.7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2.7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2.75">
      <c r="A674" s="7"/>
      <c r="B674" s="7"/>
      <c r="C674" s="7"/>
      <c r="D674" s="7"/>
      <c r="E674" s="7"/>
      <c r="F674" s="7"/>
      <c r="G674" s="7"/>
      <c r="H674" s="7"/>
      <c r="I674" s="7"/>
    </row>
  </sheetData>
  <sheetProtection/>
  <mergeCells count="9">
    <mergeCell ref="E14:F14"/>
    <mergeCell ref="A1:K2"/>
    <mergeCell ref="E8:F8"/>
    <mergeCell ref="E10:F10"/>
    <mergeCell ref="E12:F12"/>
    <mergeCell ref="E6:F6"/>
    <mergeCell ref="B6:D6"/>
    <mergeCell ref="G6:H6"/>
    <mergeCell ref="E4:H4"/>
  </mergeCells>
  <conditionalFormatting sqref="G8:G10">
    <cfRule type="expression" priority="3" dxfId="58" stopIfTrue="1">
      <formula>IF(AND($F$8=$F$10,$F$8&lt;&gt;"",$F$10&lt;&gt;""),1,0)</formula>
    </cfRule>
  </conditionalFormatting>
  <conditionalFormatting sqref="E11 A9:E9">
    <cfRule type="expression" priority="6" dxfId="0" stopIfTrue="1">
      <formula>IF(OR($E$9="en juego",$E$9="hoy!"),1,0)</formula>
    </cfRule>
  </conditionalFormatting>
  <dataValidations count="1">
    <dataValidation type="custom" showErrorMessage="1" errorTitle="Dato no válido" error="Debe introducir antes el resultado del partido." sqref="G8:G10">
      <formula1>IF(F8&lt;&gt;"",1,0)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showGridLines="0" showRowColHeaders="0" showOutlineSymbols="0" zoomScalePageLayoutView="0" workbookViewId="0" topLeftCell="A1">
      <selection activeCell="L18" sqref="L18"/>
    </sheetView>
  </sheetViews>
  <sheetFormatPr defaultColWidth="11.421875" defaultRowHeight="12.75"/>
  <cols>
    <col min="1" max="2" width="11.421875" style="12" customWidth="1"/>
    <col min="3" max="3" width="22.28125" style="12" customWidth="1"/>
    <col min="4" max="4" width="3.57421875" style="12" customWidth="1"/>
    <col min="5" max="5" width="0.9921875" style="12" customWidth="1"/>
    <col min="6" max="6" width="3.57421875" style="12" customWidth="1"/>
    <col min="7" max="7" width="22.7109375" style="12" customWidth="1"/>
    <col min="8" max="10" width="2.28125" style="12" customWidth="1"/>
    <col min="11" max="11" width="43.57421875" style="12" customWidth="1"/>
    <col min="12" max="16384" width="11.421875" style="12" customWidth="1"/>
  </cols>
  <sheetData>
    <row r="1" spans="1:12" ht="12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7.75" customHeight="1">
      <c r="A3" s="136" t="s">
        <v>58</v>
      </c>
      <c r="B3" s="136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" customHeight="1">
      <c r="A4" s="134"/>
      <c r="B4" s="134"/>
      <c r="C4" s="164" t="s">
        <v>43</v>
      </c>
      <c r="D4" s="164"/>
      <c r="E4" s="164"/>
      <c r="F4" s="164"/>
      <c r="G4" s="164"/>
      <c r="H4" s="134"/>
      <c r="I4" s="134"/>
      <c r="J4" s="163"/>
      <c r="K4" s="163"/>
      <c r="L4" s="163"/>
    </row>
    <row r="5" spans="1:12" ht="12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2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8.75" thickBot="1">
      <c r="A8" s="112"/>
      <c r="B8" s="112"/>
      <c r="C8" s="169" t="s">
        <v>37</v>
      </c>
      <c r="D8" s="170"/>
      <c r="E8" s="170"/>
      <c r="F8" s="170"/>
      <c r="G8" s="171"/>
      <c r="H8" s="112"/>
      <c r="I8" s="112"/>
      <c r="J8" s="112"/>
      <c r="K8" s="112"/>
      <c r="L8" s="112"/>
    </row>
    <row r="9" spans="1:12" ht="4.5" customHeight="1">
      <c r="A9" s="112"/>
      <c r="B9" s="112"/>
      <c r="C9" s="113"/>
      <c r="D9" s="113"/>
      <c r="E9" s="113"/>
      <c r="F9" s="113"/>
      <c r="G9" s="113"/>
      <c r="H9" s="112"/>
      <c r="I9" s="112"/>
      <c r="J9" s="112"/>
      <c r="K9" s="112"/>
      <c r="L9" s="112"/>
    </row>
    <row r="10" spans="1:12" ht="18">
      <c r="A10" s="112"/>
      <c r="B10" s="112"/>
      <c r="C10" s="125" t="str">
        <f>'Grupo Unico'!B6</f>
        <v>DEDALOS</v>
      </c>
      <c r="D10" s="120">
        <f>IF('Grupo Unico'!C6&lt;&gt;"",'Grupo Unico'!C6,"")</f>
        <v>3</v>
      </c>
      <c r="E10" s="122"/>
      <c r="F10" s="120">
        <f>IF('Grupo Unico'!E6&lt;&gt;"",'Grupo Unico'!E6,"")</f>
        <v>2</v>
      </c>
      <c r="G10" s="124" t="str">
        <f>'Grupo Unico'!F6</f>
        <v>NURYANA</v>
      </c>
      <c r="H10" s="114"/>
      <c r="I10" s="114"/>
      <c r="J10" s="114"/>
      <c r="K10" s="112"/>
      <c r="L10" s="112"/>
    </row>
    <row r="11" spans="1:12" ht="4.5" customHeight="1">
      <c r="A11" s="112"/>
      <c r="B11" s="112"/>
      <c r="C11" s="125"/>
      <c r="D11" s="121"/>
      <c r="E11" s="123"/>
      <c r="F11" s="121"/>
      <c r="G11" s="124"/>
      <c r="H11" s="114"/>
      <c r="I11" s="114"/>
      <c r="J11" s="114"/>
      <c r="K11" s="112"/>
      <c r="L11" s="112"/>
    </row>
    <row r="12" spans="1:12" ht="18">
      <c r="A12" s="112"/>
      <c r="B12" s="112"/>
      <c r="C12" s="125" t="str">
        <f>'Grupo Unico'!B7</f>
        <v>CELADA</v>
      </c>
      <c r="D12" s="120">
        <f>IF('Grupo Unico'!C7&lt;&gt;"",'Grupo Unico'!C7,"")</f>
        <v>1</v>
      </c>
      <c r="E12" s="122"/>
      <c r="F12" s="120">
        <f>IF('Grupo Unico'!E7&lt;&gt;"",'Grupo Unico'!E7,"")</f>
        <v>3</v>
      </c>
      <c r="G12" s="124" t="str">
        <f>'Grupo Unico'!F7</f>
        <v>GRAN CANARIA</v>
      </c>
      <c r="H12" s="114"/>
      <c r="I12" s="114"/>
      <c r="J12" s="114"/>
      <c r="K12" s="112"/>
      <c r="L12" s="112"/>
    </row>
    <row r="13" spans="1:12" ht="4.5" customHeight="1">
      <c r="A13" s="112"/>
      <c r="B13" s="112"/>
      <c r="C13" s="125"/>
      <c r="D13" s="121"/>
      <c r="E13" s="123"/>
      <c r="F13" s="121"/>
      <c r="G13" s="124"/>
      <c r="H13" s="114"/>
      <c r="I13" s="114"/>
      <c r="J13" s="114"/>
      <c r="K13" s="112"/>
      <c r="L13" s="112"/>
    </row>
    <row r="14" spans="1:12" ht="18">
      <c r="A14" s="112"/>
      <c r="B14" s="112"/>
      <c r="C14" s="125" t="str">
        <f>'Grupo Unico'!B8</f>
        <v>DEDALOS</v>
      </c>
      <c r="D14" s="120">
        <f>IF('Grupo Unico'!C8&lt;&gt;"",'Grupo Unico'!C8,"")</f>
        <v>3</v>
      </c>
      <c r="E14" s="122"/>
      <c r="F14" s="120">
        <f>IF('Grupo Unico'!E8&lt;&gt;"",'Grupo Unico'!E8,"")</f>
        <v>2</v>
      </c>
      <c r="G14" s="124" t="str">
        <f>'Grupo Unico'!F8</f>
        <v>CELADA</v>
      </c>
      <c r="H14" s="114"/>
      <c r="I14" s="114"/>
      <c r="J14" s="114"/>
      <c r="K14" s="112"/>
      <c r="L14" s="112"/>
    </row>
    <row r="15" spans="1:12" ht="4.5" customHeight="1">
      <c r="A15" s="112"/>
      <c r="B15" s="112"/>
      <c r="C15" s="125"/>
      <c r="D15" s="121"/>
      <c r="E15" s="123"/>
      <c r="F15" s="121"/>
      <c r="G15" s="124"/>
      <c r="H15" s="114"/>
      <c r="I15" s="114"/>
      <c r="J15" s="114"/>
      <c r="K15" s="112"/>
      <c r="L15" s="112"/>
    </row>
    <row r="16" spans="1:12" ht="18">
      <c r="A16" s="112"/>
      <c r="B16" s="112"/>
      <c r="C16" s="125" t="str">
        <f>'Grupo Unico'!B9</f>
        <v>GRAN CANARIA</v>
      </c>
      <c r="D16" s="120">
        <f>IF('Grupo Unico'!C9&lt;&gt;"",'Grupo Unico'!C9,"")</f>
        <v>2</v>
      </c>
      <c r="E16" s="122"/>
      <c r="F16" s="120">
        <f>IF('Grupo Unico'!E9&lt;&gt;"",'Grupo Unico'!E9,"")</f>
        <v>3</v>
      </c>
      <c r="G16" s="124" t="str">
        <f>'Grupo Unico'!F9</f>
        <v>NURYANA</v>
      </c>
      <c r="H16" s="114"/>
      <c r="I16" s="114"/>
      <c r="J16" s="114"/>
      <c r="K16" s="112"/>
      <c r="L16" s="112"/>
    </row>
    <row r="17" spans="1:12" ht="4.5" customHeight="1">
      <c r="A17" s="112"/>
      <c r="B17" s="112"/>
      <c r="C17" s="125"/>
      <c r="D17" s="121"/>
      <c r="E17" s="123"/>
      <c r="F17" s="121"/>
      <c r="G17" s="124"/>
      <c r="H17" s="114"/>
      <c r="I17" s="114"/>
      <c r="J17" s="114"/>
      <c r="K17" s="112"/>
      <c r="L17" s="112"/>
    </row>
    <row r="18" spans="1:12" ht="18">
      <c r="A18" s="112"/>
      <c r="B18" s="112"/>
      <c r="C18" s="125" t="str">
        <f>'Grupo Unico'!B10</f>
        <v>NURYANA</v>
      </c>
      <c r="D18" s="120">
        <f>IF('Grupo Unico'!C10&lt;&gt;"",'Grupo Unico'!C10,"")</f>
        <v>3</v>
      </c>
      <c r="E18" s="122"/>
      <c r="F18" s="120">
        <f>IF('Grupo Unico'!E10&lt;&gt;"",'Grupo Unico'!E10,"")</f>
        <v>0</v>
      </c>
      <c r="G18" s="124" t="str">
        <f>'Grupo Unico'!F10</f>
        <v>CELADA</v>
      </c>
      <c r="H18" s="114"/>
      <c r="I18" s="114"/>
      <c r="J18" s="114"/>
      <c r="K18" s="112"/>
      <c r="L18" s="112"/>
    </row>
    <row r="19" spans="1:12" ht="4.5" customHeight="1">
      <c r="A19" s="112"/>
      <c r="B19" s="112"/>
      <c r="C19" s="125"/>
      <c r="D19" s="121"/>
      <c r="E19" s="123"/>
      <c r="F19" s="121"/>
      <c r="G19" s="124"/>
      <c r="H19" s="114"/>
      <c r="I19" s="114"/>
      <c r="J19" s="114"/>
      <c r="K19" s="112"/>
      <c r="L19" s="112"/>
    </row>
    <row r="20" spans="1:12" ht="18">
      <c r="A20" s="112"/>
      <c r="B20" s="112"/>
      <c r="C20" s="125" t="str">
        <f>'Grupo Unico'!B11</f>
        <v>GRAN CANARIA</v>
      </c>
      <c r="D20" s="120">
        <f>IF('Grupo Unico'!C11&lt;&gt;"",'Grupo Unico'!C11,"")</f>
        <v>0</v>
      </c>
      <c r="E20" s="122"/>
      <c r="F20" s="120">
        <f>IF('Grupo Unico'!E11&lt;&gt;"",'Grupo Unico'!E11,"")</f>
        <v>3</v>
      </c>
      <c r="G20" s="124" t="str">
        <f>'Grupo Unico'!F11</f>
        <v>DEDALOS</v>
      </c>
      <c r="H20" s="114"/>
      <c r="I20" s="114"/>
      <c r="J20" s="114"/>
      <c r="K20" s="112"/>
      <c r="L20" s="112"/>
    </row>
    <row r="21" spans="1:12" ht="4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4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2.75">
      <c r="A23" s="112"/>
      <c r="B23" s="112"/>
      <c r="C23" s="114"/>
      <c r="D23" s="112"/>
      <c r="E23" s="112"/>
      <c r="F23" s="112"/>
      <c r="G23" s="115"/>
      <c r="H23" s="114"/>
      <c r="I23" s="114"/>
      <c r="J23" s="114"/>
      <c r="K23" s="112"/>
      <c r="L23" s="112"/>
    </row>
    <row r="24" spans="1:12" ht="4.5" customHeight="1" thickBot="1">
      <c r="A24" s="112"/>
      <c r="B24" s="112"/>
      <c r="C24" s="112"/>
      <c r="D24" s="112"/>
      <c r="E24" s="112"/>
      <c r="F24" s="112"/>
      <c r="G24" s="112"/>
      <c r="H24" s="114"/>
      <c r="I24" s="114"/>
      <c r="J24" s="114"/>
      <c r="K24" s="112"/>
      <c r="L24" s="112"/>
    </row>
    <row r="25" spans="1:12" ht="18.75" thickBot="1">
      <c r="A25" s="112"/>
      <c r="B25" s="112"/>
      <c r="C25" s="169" t="s">
        <v>36</v>
      </c>
      <c r="D25" s="170"/>
      <c r="E25" s="170"/>
      <c r="F25" s="170"/>
      <c r="G25" s="171"/>
      <c r="H25" s="114"/>
      <c r="I25" s="114"/>
      <c r="J25" s="114"/>
      <c r="K25" s="112"/>
      <c r="L25" s="112"/>
    </row>
    <row r="26" spans="1:12" ht="4.5" customHeight="1">
      <c r="A26" s="112"/>
      <c r="B26" s="112"/>
      <c r="C26" s="112"/>
      <c r="D26" s="112"/>
      <c r="E26" s="112"/>
      <c r="F26" s="112"/>
      <c r="G26" s="112"/>
      <c r="H26" s="114"/>
      <c r="I26" s="114"/>
      <c r="J26" s="114"/>
      <c r="K26" s="112"/>
      <c r="L26" s="112"/>
    </row>
    <row r="27" spans="1:12" ht="5.25" customHeight="1">
      <c r="A27" s="112"/>
      <c r="B27" s="112"/>
      <c r="C27" s="114"/>
      <c r="D27" s="112"/>
      <c r="E27" s="112"/>
      <c r="F27" s="112"/>
      <c r="G27" s="115"/>
      <c r="H27" s="114"/>
      <c r="I27" s="114"/>
      <c r="J27" s="114"/>
      <c r="K27" s="112"/>
      <c r="L27" s="112"/>
    </row>
    <row r="28" spans="1:12" ht="4.5" customHeight="1">
      <c r="A28" s="112"/>
      <c r="B28" s="112"/>
      <c r="C28" s="112"/>
      <c r="D28" s="112"/>
      <c r="E28" s="112"/>
      <c r="F28" s="112"/>
      <c r="G28" s="112"/>
      <c r="H28" s="114"/>
      <c r="I28" s="114"/>
      <c r="J28" s="114"/>
      <c r="K28" s="112"/>
      <c r="L28" s="112"/>
    </row>
    <row r="29" spans="1:12" ht="15" customHeight="1">
      <c r="A29" s="112"/>
      <c r="B29" s="112"/>
      <c r="C29" s="119" t="s">
        <v>51</v>
      </c>
      <c r="D29" s="177" t="s">
        <v>59</v>
      </c>
      <c r="E29" s="177"/>
      <c r="F29" s="177"/>
      <c r="G29" s="178"/>
      <c r="H29" s="114"/>
      <c r="I29" s="114"/>
      <c r="J29" s="114"/>
      <c r="K29" s="112"/>
      <c r="L29" s="112"/>
    </row>
    <row r="30" spans="1:12" ht="9.75" customHeight="1">
      <c r="A30" s="112"/>
      <c r="B30" s="112"/>
      <c r="C30" s="114"/>
      <c r="D30" s="126"/>
      <c r="E30" s="126"/>
      <c r="F30" s="126"/>
      <c r="G30" s="127"/>
      <c r="H30" s="114"/>
      <c r="I30" s="114"/>
      <c r="J30" s="114"/>
      <c r="K30" s="112"/>
      <c r="L30" s="112"/>
    </row>
    <row r="31" spans="1:12" ht="15" customHeight="1">
      <c r="A31" s="112"/>
      <c r="B31" s="112"/>
      <c r="C31" s="119" t="s">
        <v>52</v>
      </c>
      <c r="D31" s="177" t="s">
        <v>60</v>
      </c>
      <c r="E31" s="177"/>
      <c r="F31" s="177"/>
      <c r="G31" s="178"/>
      <c r="H31" s="114"/>
      <c r="I31" s="114"/>
      <c r="J31" s="114"/>
      <c r="K31" s="112"/>
      <c r="L31" s="112"/>
    </row>
    <row r="32" spans="1:12" ht="9.75" customHeight="1">
      <c r="A32" s="112"/>
      <c r="B32" s="112"/>
      <c r="C32" s="118"/>
      <c r="D32" s="128"/>
      <c r="E32" s="128"/>
      <c r="F32" s="128"/>
      <c r="G32" s="129"/>
      <c r="H32" s="114"/>
      <c r="I32" s="114"/>
      <c r="J32" s="114"/>
      <c r="K32" s="112"/>
      <c r="L32" s="112"/>
    </row>
    <row r="33" spans="1:12" ht="15" customHeight="1">
      <c r="A33" s="112"/>
      <c r="B33" s="112"/>
      <c r="C33" s="119" t="s">
        <v>38</v>
      </c>
      <c r="D33" s="177" t="s">
        <v>54</v>
      </c>
      <c r="E33" s="177"/>
      <c r="F33" s="177"/>
      <c r="G33" s="178"/>
      <c r="H33" s="114"/>
      <c r="I33" s="114"/>
      <c r="J33" s="114"/>
      <c r="K33" s="112"/>
      <c r="L33" s="112"/>
    </row>
    <row r="34" spans="1:12" ht="9.75" customHeight="1">
      <c r="A34" s="112"/>
      <c r="B34" s="112"/>
      <c r="C34" s="112"/>
      <c r="D34" s="126"/>
      <c r="E34" s="126"/>
      <c r="F34" s="126"/>
      <c r="G34" s="126"/>
      <c r="H34" s="112"/>
      <c r="I34" s="112"/>
      <c r="J34" s="112"/>
      <c r="K34" s="112"/>
      <c r="L34" s="112"/>
    </row>
    <row r="35" spans="1:12" ht="15" customHeight="1">
      <c r="A35" s="112"/>
      <c r="B35" s="112"/>
      <c r="C35" s="119" t="s">
        <v>38</v>
      </c>
      <c r="D35" s="177" t="s">
        <v>61</v>
      </c>
      <c r="E35" s="177"/>
      <c r="F35" s="177"/>
      <c r="G35" s="178"/>
      <c r="H35" s="112"/>
      <c r="I35" s="112"/>
      <c r="J35" s="112"/>
      <c r="K35" s="112"/>
      <c r="L35" s="112"/>
    </row>
    <row r="36" spans="1:12" ht="4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13" customFormat="1" ht="12.75" customHeight="1">
      <c r="A37" s="114"/>
      <c r="B37" s="114"/>
      <c r="C37" s="167"/>
      <c r="D37" s="167"/>
      <c r="E37" s="114"/>
      <c r="F37" s="167"/>
      <c r="G37" s="167"/>
      <c r="H37" s="114"/>
      <c r="I37" s="114"/>
      <c r="J37" s="114"/>
      <c r="K37" s="114"/>
      <c r="L37" s="114"/>
    </row>
    <row r="38" spans="1:12" s="13" customFormat="1" ht="6" customHeight="1">
      <c r="A38" s="114"/>
      <c r="B38" s="114"/>
      <c r="C38" s="166"/>
      <c r="D38" s="165"/>
      <c r="E38" s="116"/>
      <c r="F38" s="165"/>
      <c r="G38" s="168"/>
      <c r="H38" s="114"/>
      <c r="I38" s="114"/>
      <c r="J38" s="114"/>
      <c r="K38" s="114"/>
      <c r="L38" s="114"/>
    </row>
    <row r="39" spans="1:12" s="13" customFormat="1" ht="6" customHeight="1">
      <c r="A39" s="114"/>
      <c r="B39" s="114"/>
      <c r="C39" s="166"/>
      <c r="D39" s="165"/>
      <c r="E39" s="116"/>
      <c r="F39" s="165"/>
      <c r="G39" s="168"/>
      <c r="H39" s="114"/>
      <c r="I39" s="114"/>
      <c r="J39" s="114"/>
      <c r="K39" s="114"/>
      <c r="L39" s="114"/>
    </row>
    <row r="40" spans="1:12" s="13" customFormat="1" ht="6" customHeight="1">
      <c r="A40" s="114"/>
      <c r="B40" s="114"/>
      <c r="C40" s="117"/>
      <c r="D40" s="114"/>
      <c r="E40" s="114"/>
      <c r="F40" s="114"/>
      <c r="G40" s="117"/>
      <c r="H40" s="114"/>
      <c r="I40" s="114"/>
      <c r="J40" s="114"/>
      <c r="K40" s="114"/>
      <c r="L40" s="114"/>
    </row>
    <row r="41" spans="1:12" s="13" customFormat="1" ht="6" customHeight="1">
      <c r="A41" s="114"/>
      <c r="B41" s="114"/>
      <c r="C41" s="117"/>
      <c r="D41" s="114"/>
      <c r="E41" s="114"/>
      <c r="F41" s="114"/>
      <c r="G41" s="117"/>
      <c r="H41" s="114"/>
      <c r="I41" s="114"/>
      <c r="J41" s="114"/>
      <c r="K41" s="114"/>
      <c r="L41" s="114"/>
    </row>
    <row r="42" spans="1:12" s="13" customFormat="1" ht="12.75" customHeight="1">
      <c r="A42" s="114"/>
      <c r="B42" s="114"/>
      <c r="C42" s="167"/>
      <c r="D42" s="167"/>
      <c r="E42" s="114"/>
      <c r="F42" s="167"/>
      <c r="G42" s="167"/>
      <c r="H42" s="114"/>
      <c r="I42" s="114"/>
      <c r="J42" s="114"/>
      <c r="K42" s="114"/>
      <c r="L42" s="114"/>
    </row>
    <row r="43" spans="1:12" s="13" customFormat="1" ht="6" customHeight="1">
      <c r="A43" s="114"/>
      <c r="B43" s="114"/>
      <c r="C43" s="166"/>
      <c r="D43" s="165"/>
      <c r="E43" s="116"/>
      <c r="F43" s="165"/>
      <c r="G43" s="168"/>
      <c r="H43" s="114"/>
      <c r="I43" s="114"/>
      <c r="J43" s="114"/>
      <c r="K43" s="114"/>
      <c r="L43" s="114"/>
    </row>
    <row r="44" spans="1:12" s="13" customFormat="1" ht="6" customHeight="1">
      <c r="A44" s="114"/>
      <c r="B44" s="114"/>
      <c r="C44" s="166"/>
      <c r="D44" s="165"/>
      <c r="E44" s="116"/>
      <c r="F44" s="165"/>
      <c r="G44" s="168"/>
      <c r="H44" s="114"/>
      <c r="I44" s="114"/>
      <c r="J44" s="114"/>
      <c r="K44" s="114"/>
      <c r="L44" s="114"/>
    </row>
    <row r="45" spans="1:12" s="13" customFormat="1" ht="6" customHeight="1">
      <c r="A45" s="114"/>
      <c r="B45" s="114"/>
      <c r="C45" s="117"/>
      <c r="D45" s="114"/>
      <c r="E45" s="114"/>
      <c r="F45" s="114"/>
      <c r="G45" s="117"/>
      <c r="H45" s="114"/>
      <c r="I45" s="114"/>
      <c r="J45" s="114"/>
      <c r="K45" s="114"/>
      <c r="L45" s="114"/>
    </row>
    <row r="46" spans="1:12" s="13" customFormat="1" ht="6" customHeight="1">
      <c r="A46" s="114"/>
      <c r="B46" s="114"/>
      <c r="C46" s="117"/>
      <c r="D46" s="114"/>
      <c r="E46" s="114"/>
      <c r="F46" s="114"/>
      <c r="G46" s="117"/>
      <c r="H46" s="114"/>
      <c r="I46" s="114"/>
      <c r="J46" s="114"/>
      <c r="K46" s="114"/>
      <c r="L46" s="114"/>
    </row>
    <row r="47" spans="1:12" s="13" customFormat="1" ht="12.75" customHeight="1">
      <c r="A47" s="114"/>
      <c r="B47" s="114"/>
      <c r="C47" s="167"/>
      <c r="D47" s="167"/>
      <c r="E47" s="114"/>
      <c r="F47" s="167"/>
      <c r="G47" s="167"/>
      <c r="H47" s="114"/>
      <c r="I47" s="114"/>
      <c r="J47" s="114"/>
      <c r="K47" s="114"/>
      <c r="L47" s="114"/>
    </row>
    <row r="48" spans="1:12" s="13" customFormat="1" ht="6" customHeight="1">
      <c r="A48" s="114"/>
      <c r="B48" s="114"/>
      <c r="C48" s="166"/>
      <c r="D48" s="165"/>
      <c r="E48" s="116"/>
      <c r="F48" s="165"/>
      <c r="G48" s="168"/>
      <c r="H48" s="114"/>
      <c r="I48" s="114"/>
      <c r="J48" s="114"/>
      <c r="K48" s="114"/>
      <c r="L48" s="114"/>
    </row>
    <row r="49" spans="1:12" s="13" customFormat="1" ht="6" customHeight="1">
      <c r="A49" s="114"/>
      <c r="B49" s="114"/>
      <c r="C49" s="166"/>
      <c r="D49" s="165"/>
      <c r="E49" s="116"/>
      <c r="F49" s="165"/>
      <c r="G49" s="168"/>
      <c r="H49" s="114"/>
      <c r="I49" s="114"/>
      <c r="J49" s="114"/>
      <c r="K49" s="114"/>
      <c r="L49" s="114"/>
    </row>
    <row r="50" spans="1:12" s="13" customFormat="1" ht="6" customHeight="1">
      <c r="A50" s="114"/>
      <c r="B50" s="114"/>
      <c r="C50" s="117"/>
      <c r="D50" s="114"/>
      <c r="E50" s="114"/>
      <c r="F50" s="114"/>
      <c r="G50" s="117"/>
      <c r="H50" s="114"/>
      <c r="I50" s="114"/>
      <c r="J50" s="114"/>
      <c r="K50" s="114"/>
      <c r="L50" s="114"/>
    </row>
    <row r="51" spans="1:12" s="13" customFormat="1" ht="6" customHeight="1">
      <c r="A51" s="114"/>
      <c r="B51" s="114"/>
      <c r="C51" s="117"/>
      <c r="D51" s="114"/>
      <c r="E51" s="114"/>
      <c r="F51" s="114"/>
      <c r="G51" s="117"/>
      <c r="H51" s="114"/>
      <c r="I51" s="114"/>
      <c r="J51" s="114"/>
      <c r="K51" s="114"/>
      <c r="L51" s="114"/>
    </row>
    <row r="52" spans="1:12" s="13" customFormat="1" ht="12.75" customHeight="1">
      <c r="A52" s="114"/>
      <c r="B52" s="114"/>
      <c r="C52" s="167"/>
      <c r="D52" s="167"/>
      <c r="E52" s="114"/>
      <c r="F52" s="167"/>
      <c r="G52" s="167"/>
      <c r="H52" s="114"/>
      <c r="I52" s="114"/>
      <c r="J52" s="114"/>
      <c r="K52" s="114"/>
      <c r="L52" s="114"/>
    </row>
    <row r="53" spans="1:12" s="13" customFormat="1" ht="6" customHeight="1">
      <c r="A53" s="114"/>
      <c r="B53" s="114"/>
      <c r="C53" s="166"/>
      <c r="D53" s="165"/>
      <c r="E53" s="116"/>
      <c r="F53" s="165"/>
      <c r="G53" s="168"/>
      <c r="H53" s="114"/>
      <c r="I53" s="114"/>
      <c r="J53" s="114"/>
      <c r="K53" s="114"/>
      <c r="L53" s="114"/>
    </row>
    <row r="54" spans="1:12" s="13" customFormat="1" ht="6" customHeight="1">
      <c r="A54" s="114"/>
      <c r="B54" s="114"/>
      <c r="C54" s="166"/>
      <c r="D54" s="165"/>
      <c r="E54" s="116"/>
      <c r="F54" s="165"/>
      <c r="G54" s="168"/>
      <c r="H54" s="114"/>
      <c r="I54" s="114"/>
      <c r="J54" s="114"/>
      <c r="K54" s="114"/>
      <c r="L54" s="114"/>
    </row>
    <row r="55" spans="1:12" s="13" customFormat="1" ht="12.75" customHeight="1">
      <c r="A55" s="114"/>
      <c r="B55" s="114"/>
      <c r="C55" s="117"/>
      <c r="D55" s="114"/>
      <c r="E55" s="114"/>
      <c r="F55" s="114"/>
      <c r="G55" s="117"/>
      <c r="H55" s="114"/>
      <c r="I55" s="114"/>
      <c r="J55" s="114"/>
      <c r="K55" s="114"/>
      <c r="L55" s="114"/>
    </row>
    <row r="56" spans="1:12" s="13" customFormat="1" ht="12.75" customHeight="1">
      <c r="A56" s="114"/>
      <c r="B56" s="114"/>
      <c r="C56" s="117"/>
      <c r="D56" s="114"/>
      <c r="E56" s="114"/>
      <c r="F56" s="114"/>
      <c r="G56" s="117"/>
      <c r="H56" s="114"/>
      <c r="I56" s="114"/>
      <c r="J56" s="114"/>
      <c r="K56" s="114"/>
      <c r="L56" s="114"/>
    </row>
    <row r="57" spans="1:12" s="13" customFormat="1" ht="12.75" customHeight="1">
      <c r="A57" s="114"/>
      <c r="B57" s="114"/>
      <c r="C57" s="167"/>
      <c r="D57" s="167"/>
      <c r="E57" s="114"/>
      <c r="F57" s="167"/>
      <c r="G57" s="167"/>
      <c r="H57" s="114"/>
      <c r="I57" s="114"/>
      <c r="J57" s="114"/>
      <c r="K57" s="114"/>
      <c r="L57" s="114"/>
    </row>
    <row r="58" spans="3:7" s="13" customFormat="1" ht="6" customHeight="1">
      <c r="C58" s="174"/>
      <c r="D58" s="176"/>
      <c r="E58" s="15"/>
      <c r="F58" s="176"/>
      <c r="G58" s="172"/>
    </row>
    <row r="59" spans="3:7" s="13" customFormat="1" ht="6" customHeight="1">
      <c r="C59" s="174"/>
      <c r="D59" s="176"/>
      <c r="E59" s="15"/>
      <c r="F59" s="176"/>
      <c r="G59" s="172"/>
    </row>
    <row r="60" spans="3:7" s="13" customFormat="1" ht="6" customHeight="1">
      <c r="C60" s="14"/>
      <c r="G60" s="14"/>
    </row>
    <row r="61" spans="3:7" s="13" customFormat="1" ht="6" customHeight="1">
      <c r="C61" s="14"/>
      <c r="G61" s="14"/>
    </row>
    <row r="62" spans="3:7" s="13" customFormat="1" ht="12.75" customHeight="1">
      <c r="C62" s="175"/>
      <c r="D62" s="175"/>
      <c r="F62" s="175"/>
      <c r="G62" s="175"/>
    </row>
    <row r="63" spans="3:7" s="13" customFormat="1" ht="6" customHeight="1">
      <c r="C63" s="174"/>
      <c r="D63" s="176"/>
      <c r="E63" s="15"/>
      <c r="F63" s="176"/>
      <c r="G63" s="172"/>
    </row>
    <row r="64" spans="3:7" s="13" customFormat="1" ht="6" customHeight="1">
      <c r="C64" s="174"/>
      <c r="D64" s="176"/>
      <c r="E64" s="15"/>
      <c r="F64" s="176"/>
      <c r="G64" s="172"/>
    </row>
    <row r="65" spans="3:7" s="13" customFormat="1" ht="6" customHeight="1">
      <c r="C65" s="14"/>
      <c r="G65" s="14"/>
    </row>
    <row r="66" spans="3:7" s="13" customFormat="1" ht="6" customHeight="1">
      <c r="C66" s="14"/>
      <c r="G66" s="14"/>
    </row>
    <row r="67" spans="3:7" s="13" customFormat="1" ht="12.75" customHeight="1">
      <c r="C67" s="175"/>
      <c r="D67" s="175"/>
      <c r="F67" s="175"/>
      <c r="G67" s="175"/>
    </row>
    <row r="68" spans="3:7" s="13" customFormat="1" ht="6" customHeight="1">
      <c r="C68" s="174"/>
      <c r="D68" s="176"/>
      <c r="E68" s="15"/>
      <c r="F68" s="176"/>
      <c r="G68" s="172"/>
    </row>
    <row r="69" spans="3:7" s="13" customFormat="1" ht="6" customHeight="1">
      <c r="C69" s="174"/>
      <c r="D69" s="176"/>
      <c r="E69" s="15"/>
      <c r="F69" s="176"/>
      <c r="G69" s="172"/>
    </row>
    <row r="70" spans="3:7" s="13" customFormat="1" ht="6" customHeight="1">
      <c r="C70" s="14"/>
      <c r="G70" s="14"/>
    </row>
    <row r="71" spans="3:7" s="13" customFormat="1" ht="6" customHeight="1">
      <c r="C71" s="14"/>
      <c r="G71" s="14"/>
    </row>
    <row r="72" spans="3:7" s="13" customFormat="1" ht="12.75" customHeight="1">
      <c r="C72" s="175"/>
      <c r="D72" s="175"/>
      <c r="F72" s="175"/>
      <c r="G72" s="175"/>
    </row>
    <row r="73" spans="3:10" ht="6" customHeight="1">
      <c r="C73" s="174"/>
      <c r="D73" s="173"/>
      <c r="E73" s="16"/>
      <c r="F73" s="173"/>
      <c r="G73" s="172"/>
      <c r="H73" s="13"/>
      <c r="I73" s="13"/>
      <c r="J73" s="13"/>
    </row>
    <row r="74" spans="3:10" ht="6" customHeight="1">
      <c r="C74" s="174"/>
      <c r="D74" s="173"/>
      <c r="E74" s="16"/>
      <c r="F74" s="173"/>
      <c r="G74" s="172"/>
      <c r="H74" s="13"/>
      <c r="I74" s="13"/>
      <c r="J74" s="13"/>
    </row>
    <row r="75" ht="12.75">
      <c r="H75" s="13"/>
    </row>
  </sheetData>
  <sheetProtection/>
  <mergeCells count="57">
    <mergeCell ref="F68:F69"/>
    <mergeCell ref="F63:F64"/>
    <mergeCell ref="F67:G67"/>
    <mergeCell ref="C57:D57"/>
    <mergeCell ref="G63:G64"/>
    <mergeCell ref="F37:G37"/>
    <mergeCell ref="C37:D37"/>
    <mergeCell ref="G58:G59"/>
    <mergeCell ref="F58:F59"/>
    <mergeCell ref="C68:C69"/>
    <mergeCell ref="D63:D64"/>
    <mergeCell ref="C63:C64"/>
    <mergeCell ref="C62:D62"/>
    <mergeCell ref="G53:G54"/>
    <mergeCell ref="F62:G62"/>
    <mergeCell ref="C43:C44"/>
    <mergeCell ref="F48:F49"/>
    <mergeCell ref="D29:G29"/>
    <mergeCell ref="D31:G31"/>
    <mergeCell ref="D33:G33"/>
    <mergeCell ref="D35:G35"/>
    <mergeCell ref="F53:F54"/>
    <mergeCell ref="D68:D69"/>
    <mergeCell ref="D43:D44"/>
    <mergeCell ref="C52:D52"/>
    <mergeCell ref="G43:G44"/>
    <mergeCell ref="F43:F44"/>
    <mergeCell ref="C25:G25"/>
    <mergeCell ref="G48:G49"/>
    <mergeCell ref="C67:D67"/>
    <mergeCell ref="D58:D59"/>
    <mergeCell ref="F52:G52"/>
    <mergeCell ref="D48:D49"/>
    <mergeCell ref="C48:C49"/>
    <mergeCell ref="C38:C39"/>
    <mergeCell ref="C47:D47"/>
    <mergeCell ref="D38:D39"/>
    <mergeCell ref="C8:G8"/>
    <mergeCell ref="G73:G74"/>
    <mergeCell ref="F73:F74"/>
    <mergeCell ref="D73:D74"/>
    <mergeCell ref="C73:C74"/>
    <mergeCell ref="C58:C59"/>
    <mergeCell ref="F57:G57"/>
    <mergeCell ref="F72:G72"/>
    <mergeCell ref="G68:G69"/>
    <mergeCell ref="C72:D72"/>
    <mergeCell ref="A1:L2"/>
    <mergeCell ref="J4:L4"/>
    <mergeCell ref="C4:G4"/>
    <mergeCell ref="D53:D54"/>
    <mergeCell ref="C53:C54"/>
    <mergeCell ref="C42:D42"/>
    <mergeCell ref="F42:G42"/>
    <mergeCell ref="F47:G47"/>
    <mergeCell ref="F38:F39"/>
    <mergeCell ref="G38:G3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str">
        <f>IF('Grupo Unico'!Q7&lt;&gt;"",'Grupo Unico'!Q7,"")</f>
        <v>DEDALOS</v>
      </c>
      <c r="N2" t="str">
        <f>IF('Grupo Unico'!Q9&lt;&gt;"",'Grupo Unico'!Q9,"")</f>
        <v>NURYANA</v>
      </c>
      <c r="U2" t="str">
        <f>IF('Grupo Unico'!Q11&lt;&gt;"",'Grupo Unico'!Q11,"")</f>
        <v>CELADA</v>
      </c>
      <c r="AB2" t="str">
        <f>IF('Grupo Unico'!Q13&lt;&gt;"",'Grupo Unico'!Q13,"")</f>
        <v>GRAN CANARIA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'Grupo Unico'!B6</f>
        <v>DEDALOS</v>
      </c>
      <c r="B4" s="1">
        <f>IF('Grupo Unico'!C6&lt;&gt;"",'Grupo Unico'!C6,"")</f>
        <v>3</v>
      </c>
      <c r="C4" s="1" t="str">
        <f>'Grupo Unico'!D6</f>
        <v>-</v>
      </c>
      <c r="D4" s="1">
        <f>IF('Grupo Unico'!E6&lt;&gt;"",'Grupo Unico'!E6,"")</f>
        <v>2</v>
      </c>
      <c r="E4" s="3" t="str">
        <f>'Grupo Unico'!F6</f>
        <v>NURYANA</v>
      </c>
      <c r="F4" s="1">
        <f>COUNTBLANK('Grupo Unico'!C6:'Grupo Unico'!E6)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2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2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'Grupo Unico'!B7</f>
        <v>CELADA</v>
      </c>
      <c r="B5" s="1">
        <f>IF('Grupo Unico'!C7&lt;&gt;"",'Grupo Unico'!C7,"")</f>
        <v>1</v>
      </c>
      <c r="C5" s="1" t="str">
        <f>'Grupo Unico'!D7</f>
        <v>-</v>
      </c>
      <c r="D5" s="1">
        <f>IF('Grupo Unico'!E7&lt;&gt;"",'Grupo Unico'!E7,"")</f>
        <v>3</v>
      </c>
      <c r="E5" s="3" t="str">
        <f>'Grupo Unico'!F7</f>
        <v>GRAN CANARIA</v>
      </c>
      <c r="F5" s="1">
        <f>COUNTBLANK('Grupo Unico'!C7:'Grupo Unico'!E7)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1</v>
      </c>
    </row>
    <row r="6" spans="1:33" ht="12.75">
      <c r="A6" s="2" t="str">
        <f>'Grupo Unico'!B8</f>
        <v>DEDALOS</v>
      </c>
      <c r="B6" s="1">
        <f>IF('Grupo Unico'!C8&lt;&gt;"",'Grupo Unico'!C8,"")</f>
        <v>3</v>
      </c>
      <c r="C6" s="1" t="str">
        <f>'Grupo Unico'!D8</f>
        <v>-</v>
      </c>
      <c r="D6" s="1">
        <f>IF('Grupo Unico'!E8&lt;&gt;"",'Grupo Unico'!E8,"")</f>
        <v>2</v>
      </c>
      <c r="E6" s="3" t="str">
        <f>'Grupo Unico'!F8</f>
        <v>CELADA</v>
      </c>
      <c r="F6" s="1">
        <f>COUNTBLANK('Grupo Unico'!C8:'Grupo Unico'!E8)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2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2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'Grupo Unico'!B9</f>
        <v>GRAN CANARIA</v>
      </c>
      <c r="B7" s="1">
        <f>IF('Grupo Unico'!C9&lt;&gt;"",'Grupo Unico'!C9,"")</f>
        <v>2</v>
      </c>
      <c r="C7" s="1" t="str">
        <f>'Grupo Unico'!D9</f>
        <v>-</v>
      </c>
      <c r="D7" s="1">
        <f>IF('Grupo Unico'!E9&lt;&gt;"",'Grupo Unico'!E9,"")</f>
        <v>3</v>
      </c>
      <c r="E7" s="3" t="str">
        <f>'Grupo Unico'!F9</f>
        <v>NURYANA</v>
      </c>
      <c r="F7" s="1">
        <f>COUNTBLANK('Grupo Unico'!C9:'Grupo Unico'!E9)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2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2</v>
      </c>
      <c r="AG7">
        <f t="shared" si="23"/>
        <v>3</v>
      </c>
    </row>
    <row r="8" spans="1:33" ht="12.75">
      <c r="A8" s="2" t="str">
        <f>'Grupo Unico'!B10</f>
        <v>NURYANA</v>
      </c>
      <c r="B8" s="1">
        <f>IF('Grupo Unico'!C10&lt;&gt;"",'Grupo Unico'!C10,"")</f>
        <v>3</v>
      </c>
      <c r="C8" s="1" t="str">
        <f>'Grupo Unico'!D10</f>
        <v>-</v>
      </c>
      <c r="D8" s="1">
        <f>IF('Grupo Unico'!E10&lt;&gt;"",'Grupo Unico'!E10,"")</f>
        <v>0</v>
      </c>
      <c r="E8" s="3" t="str">
        <f>'Grupo Unico'!F10</f>
        <v>CELADA</v>
      </c>
      <c r="F8" s="1">
        <f>COUNTBLANK('Grupo Unico'!C10:'Grupo Unico'!E10)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0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'Grupo Unico'!B11</f>
        <v>GRAN CANARIA</v>
      </c>
      <c r="B9" s="1">
        <f>IF('Grupo Unico'!C11&lt;&gt;"",'Grupo Unico'!C11,"")</f>
        <v>0</v>
      </c>
      <c r="C9" s="1" t="str">
        <f>'Grupo Unico'!D11</f>
        <v>-</v>
      </c>
      <c r="D9" s="1">
        <f>IF('Grupo Unico'!E11&lt;&gt;"",'Grupo Unico'!E11,"")</f>
        <v>3</v>
      </c>
      <c r="E9" s="3" t="str">
        <f>'Grupo Unico'!F11</f>
        <v>DEDALOS</v>
      </c>
      <c r="F9" s="1">
        <f>COUNTBLANK('Grupo Unico'!C11:'Grupo Unico'!E11)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4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8</v>
      </c>
      <c r="S10">
        <f t="shared" si="25"/>
        <v>5</v>
      </c>
      <c r="T10">
        <f>O10*3+P10</f>
        <v>6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3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5</v>
      </c>
      <c r="AG10">
        <f t="shared" si="27"/>
        <v>7</v>
      </c>
      <c r="AH10">
        <f>AC10*3+AD10</f>
        <v>3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DEDALOS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4</v>
      </c>
      <c r="M16">
        <f t="shared" si="28"/>
        <v>9</v>
      </c>
      <c r="O16" t="str">
        <f>IF($M16&gt;=$M17,$F16,$F17)</f>
        <v>DEDALOS</v>
      </c>
      <c r="P16">
        <f>VLOOKUP(O16,$F$16:$M$25,8,FALSE)</f>
        <v>9</v>
      </c>
      <c r="S16" t="str">
        <f>IF($P16&gt;=$P18,$O16,$O18)</f>
        <v>DEDALOS</v>
      </c>
      <c r="T16">
        <f>VLOOKUP(S16,$O$16:$P$25,2,FALSE)</f>
        <v>9</v>
      </c>
      <c r="W16" t="str">
        <f>IF($T16&gt;=$T19,$S16,$S19)</f>
        <v>DEDALOS</v>
      </c>
      <c r="X16">
        <f>VLOOKUP(W16,$S$16:$T$25,2,FALSE)</f>
        <v>9</v>
      </c>
      <c r="AA16" t="str">
        <f>W16</f>
        <v>DEDALOS</v>
      </c>
      <c r="AB16">
        <f>VLOOKUP(AA16,W16:X25,2,FALSE)</f>
        <v>9</v>
      </c>
      <c r="AE16" t="str">
        <f>AA16</f>
        <v>DEDALOS</v>
      </c>
      <c r="AF16">
        <f>VLOOKUP(AE16,AA16:AB25,2,FALSE)</f>
        <v>9</v>
      </c>
      <c r="AI16" t="str">
        <f>AE16</f>
        <v>DEDALOS</v>
      </c>
      <c r="AJ16">
        <f>VLOOKUP(AI16,AE16:AF25,2,FALSE)</f>
        <v>9</v>
      </c>
    </row>
    <row r="17" spans="6:36" ht="12.75">
      <c r="F17" t="str">
        <f>N2</f>
        <v>NURYANA</v>
      </c>
      <c r="G17">
        <f aca="true" t="shared" si="29" ref="G17:L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8</v>
      </c>
      <c r="L17">
        <f t="shared" si="29"/>
        <v>5</v>
      </c>
      <c r="M17">
        <f>T10</f>
        <v>6</v>
      </c>
      <c r="O17" t="str">
        <f>IF($M17&lt;=$M16,$F17,$F16)</f>
        <v>NURYANA</v>
      </c>
      <c r="P17">
        <f>VLOOKUP(O17,$F$16:$M$25,8,FALSE)</f>
        <v>6</v>
      </c>
      <c r="S17" t="str">
        <f>O17</f>
        <v>NURYANA</v>
      </c>
      <c r="T17">
        <f>VLOOKUP(S17,$O$16:$P$25,2,FALSE)</f>
        <v>6</v>
      </c>
      <c r="W17" t="str">
        <f>S17</f>
        <v>NURYANA</v>
      </c>
      <c r="X17">
        <f>VLOOKUP(W17,$S$16:$T$25,2,FALSE)</f>
        <v>6</v>
      </c>
      <c r="AA17" t="str">
        <f>IF(X17&gt;=X18,W17,W18)</f>
        <v>NURYANA</v>
      </c>
      <c r="AB17">
        <f>VLOOKUP(AA17,W16:X25,2,FALSE)</f>
        <v>6</v>
      </c>
      <c r="AE17" t="str">
        <f>IF(AB17&gt;=AB19,AA17,AA19)</f>
        <v>NURYANA</v>
      </c>
      <c r="AF17">
        <f>VLOOKUP(AE17,AA16:AB25,2,FALSE)</f>
        <v>6</v>
      </c>
      <c r="AI17" t="str">
        <f>AE17</f>
        <v>NURYANA</v>
      </c>
      <c r="AJ17">
        <f>VLOOKUP(AI17,AE16:AF25,2,FALSE)</f>
        <v>6</v>
      </c>
    </row>
    <row r="18" spans="6:36" ht="12.75">
      <c r="F18" t="str">
        <f>U2</f>
        <v>CELADA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3</v>
      </c>
      <c r="L18">
        <f t="shared" si="30"/>
        <v>9</v>
      </c>
      <c r="M18">
        <f t="shared" si="30"/>
        <v>0</v>
      </c>
      <c r="O18" t="str">
        <f>F18</f>
        <v>CELADA</v>
      </c>
      <c r="P18">
        <f>VLOOKUP(O18,$F$16:$M$25,8,FALSE)</f>
        <v>0</v>
      </c>
      <c r="S18" t="str">
        <f>IF($P18&lt;=$P16,$O18,$O16)</f>
        <v>CELADA</v>
      </c>
      <c r="T18">
        <f>VLOOKUP(S18,$O$16:$P$25,2,FALSE)</f>
        <v>0</v>
      </c>
      <c r="W18" t="str">
        <f>S18</f>
        <v>CELADA</v>
      </c>
      <c r="X18">
        <f>VLOOKUP(W18,$S$16:$T$25,2,FALSE)</f>
        <v>0</v>
      </c>
      <c r="AA18" t="str">
        <f>IF(X18&lt;=X17,W18,W17)</f>
        <v>CELADA</v>
      </c>
      <c r="AB18">
        <f>VLOOKUP(AA18,W16:X25,2,FALSE)</f>
        <v>0</v>
      </c>
      <c r="AE18" t="str">
        <f>AA18</f>
        <v>CELADA</v>
      </c>
      <c r="AF18">
        <f>VLOOKUP(AE18,AA16:AB25,2,FALSE)</f>
        <v>0</v>
      </c>
      <c r="AI18" t="str">
        <f>IF(AF18&gt;=AF19,AE18,AE19)</f>
        <v>GRAN CANARIA</v>
      </c>
      <c r="AJ18">
        <f>VLOOKUP(AI18,AE16:AF25,2,FALSE)</f>
        <v>3</v>
      </c>
    </row>
    <row r="19" spans="6:36" ht="12.75">
      <c r="F19" t="str">
        <f>AB2</f>
        <v>GRAN CANARIA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5</v>
      </c>
      <c r="L19">
        <f t="shared" si="31"/>
        <v>7</v>
      </c>
      <c r="M19">
        <f t="shared" si="31"/>
        <v>3</v>
      </c>
      <c r="O19" t="str">
        <f>F19</f>
        <v>GRAN CANARIA</v>
      </c>
      <c r="P19">
        <f>VLOOKUP(O19,$F$16:$M$25,8,FALSE)</f>
        <v>3</v>
      </c>
      <c r="S19" t="str">
        <f>O19</f>
        <v>GRAN CANARIA</v>
      </c>
      <c r="T19">
        <f>VLOOKUP(S19,$O$16:$P$25,2,FALSE)</f>
        <v>3</v>
      </c>
      <c r="W19" t="str">
        <f>IF($T19&lt;=$T16,$S19,$S16)</f>
        <v>GRAN CANARIA</v>
      </c>
      <c r="X19">
        <f>VLOOKUP(W19,$S$16:$T$25,2,FALSE)</f>
        <v>3</v>
      </c>
      <c r="AA19" t="str">
        <f>W19</f>
        <v>GRAN CANARIA</v>
      </c>
      <c r="AB19">
        <f>VLOOKUP(AA19,W16:X25,2,FALSE)</f>
        <v>3</v>
      </c>
      <c r="AE19" t="str">
        <f>IF(AB19&lt;=AB17,AA19,AA17)</f>
        <v>GRAN CANARIA</v>
      </c>
      <c r="AF19">
        <f>VLOOKUP(AE19,AA16:AB25,2,FALSE)</f>
        <v>3</v>
      </c>
      <c r="AI19" t="str">
        <f>IF(AF19&lt;=AF18,AE19,AE18)</f>
        <v>CELADA</v>
      </c>
      <c r="AJ19">
        <f>VLOOKUP(AI19,AE16:AF25,2,FALSE)</f>
        <v>0</v>
      </c>
    </row>
    <row r="28" spans="6:37" ht="12.75">
      <c r="F28" t="str">
        <f>AI16</f>
        <v>DEDALOS</v>
      </c>
      <c r="J28">
        <f>AJ16</f>
        <v>9</v>
      </c>
      <c r="K28">
        <f>VLOOKUP(AI16,$F$16:$M$25,6,FALSE)</f>
        <v>9</v>
      </c>
      <c r="L28">
        <f>VLOOKUP(AI16,$F$16:$M$25,7,FALSE)</f>
        <v>4</v>
      </c>
      <c r="M28">
        <f>K28-L28</f>
        <v>5</v>
      </c>
      <c r="O28" t="str">
        <f>IF(AND($J28=$J29,$M29&gt;$M28),$F29,$F28)</f>
        <v>DEDALOS</v>
      </c>
      <c r="P28">
        <f>VLOOKUP(O28,$F$28:$M$37,5,FALSE)</f>
        <v>9</v>
      </c>
      <c r="Q28">
        <f>VLOOKUP(O28,$F$28:$M$37,8,FALSE)</f>
        <v>5</v>
      </c>
      <c r="S28" t="str">
        <f>IF(AND(P28=P30,Q30&gt;Q28),O30,O28)</f>
        <v>DEDALOS</v>
      </c>
      <c r="T28">
        <f>VLOOKUP(S28,$O$28:$Q$37,2,FALSE)</f>
        <v>9</v>
      </c>
      <c r="U28">
        <f>VLOOKUP(S28,$O$28:$Q$37,3,FALSE)</f>
        <v>5</v>
      </c>
      <c r="W28" t="str">
        <f>IF(AND(T28=T31,U31&gt;U28),S31,S28)</f>
        <v>DEDALOS</v>
      </c>
      <c r="X28">
        <f>VLOOKUP(W28,$S$28:$U$37,2,FALSE)</f>
        <v>9</v>
      </c>
      <c r="Y28">
        <f>VLOOKUP(W28,$S$28:$U$37,3,FALSE)</f>
        <v>5</v>
      </c>
      <c r="AA28" t="str">
        <f>W28</f>
        <v>DEDALOS</v>
      </c>
      <c r="AB28">
        <f>VLOOKUP(AA28,W28:Y37,2,FALSE)</f>
        <v>9</v>
      </c>
      <c r="AC28">
        <f>VLOOKUP(AA28,W28:Y37,3,FALSE)</f>
        <v>5</v>
      </c>
      <c r="AE28" t="str">
        <f>AA28</f>
        <v>DEDALOS</v>
      </c>
      <c r="AF28">
        <f>VLOOKUP(AE28,AA28:AC37,2,FALSE)</f>
        <v>9</v>
      </c>
      <c r="AG28">
        <f>VLOOKUP(AE28,AA28:AC37,3,FALSE)</f>
        <v>5</v>
      </c>
      <c r="AI28" t="str">
        <f>AE28</f>
        <v>DEDALOS</v>
      </c>
      <c r="AJ28">
        <f>VLOOKUP(AI28,AE28:AG37,2,FALSE)</f>
        <v>9</v>
      </c>
      <c r="AK28">
        <f>VLOOKUP(AI28,AE28:AG37,3,FALSE)</f>
        <v>5</v>
      </c>
    </row>
    <row r="29" spans="6:37" ht="12.75">
      <c r="F29" t="str">
        <f>AI17</f>
        <v>NURYANA</v>
      </c>
      <c r="J29">
        <f>AJ17</f>
        <v>6</v>
      </c>
      <c r="K29">
        <f>VLOOKUP(AI17,$F$16:$M$25,6,FALSE)</f>
        <v>8</v>
      </c>
      <c r="L29">
        <f>VLOOKUP(AI17,$F$16:$M$25,7,FALSE)</f>
        <v>5</v>
      </c>
      <c r="M29">
        <f>K29-L29</f>
        <v>3</v>
      </c>
      <c r="O29" t="str">
        <f>IF(AND($J28=$J29,$M29&gt;$M28),$F28,$F29)</f>
        <v>NURYANA</v>
      </c>
      <c r="P29">
        <f>VLOOKUP(O29,$F$28:$M$37,5,FALSE)</f>
        <v>6</v>
      </c>
      <c r="Q29">
        <f>VLOOKUP(O29,$F$28:$M$37,8,FALSE)</f>
        <v>3</v>
      </c>
      <c r="S29" t="str">
        <f>O29</f>
        <v>NURYANA</v>
      </c>
      <c r="T29">
        <f>VLOOKUP(S29,$O$28:$Q$37,2,FALSE)</f>
        <v>6</v>
      </c>
      <c r="U29">
        <f>VLOOKUP(S29,$O$28:$Q$37,3,FALSE)</f>
        <v>3</v>
      </c>
      <c r="W29" t="str">
        <f>S29</f>
        <v>NURYANA</v>
      </c>
      <c r="X29">
        <f>VLOOKUP(W29,$S$28:$U$37,2,FALSE)</f>
        <v>6</v>
      </c>
      <c r="Y29">
        <f>VLOOKUP(W29,$S$28:$U$37,3,FALSE)</f>
        <v>3</v>
      </c>
      <c r="AA29" t="str">
        <f>IF(AND(X29=X30,Y30&gt;Y29),W30,W29)</f>
        <v>NURYANA</v>
      </c>
      <c r="AB29">
        <f>VLOOKUP(AA29,W28:Y37,2,FALSE)</f>
        <v>6</v>
      </c>
      <c r="AC29">
        <f>VLOOKUP(AA29,W28:Y37,3,FALSE)</f>
        <v>3</v>
      </c>
      <c r="AE29" t="str">
        <f>IF(AND(AB29=AB31,AC31&gt;AC29),AA31,AA29)</f>
        <v>NURYANA</v>
      </c>
      <c r="AF29">
        <f>VLOOKUP(AE29,AA28:AC37,2,FALSE)</f>
        <v>6</v>
      </c>
      <c r="AG29">
        <f>VLOOKUP(AE29,AA28:AC37,3,FALSE)</f>
        <v>3</v>
      </c>
      <c r="AI29" t="str">
        <f>AE29</f>
        <v>NURYANA</v>
      </c>
      <c r="AJ29">
        <f>VLOOKUP(AI29,AE28:AG37,2,FALSE)</f>
        <v>6</v>
      </c>
      <c r="AK29">
        <f>VLOOKUP(AI29,AE28:AG37,3,FALSE)</f>
        <v>3</v>
      </c>
    </row>
    <row r="30" spans="6:37" ht="12.75">
      <c r="F30" t="str">
        <f>AI18</f>
        <v>GRAN CANARIA</v>
      </c>
      <c r="J30">
        <f>AJ18</f>
        <v>3</v>
      </c>
      <c r="K30">
        <f>VLOOKUP(AI18,$F$16:$M$25,6,FALSE)</f>
        <v>5</v>
      </c>
      <c r="L30">
        <f>VLOOKUP(AI18,$F$16:$M$25,7,FALSE)</f>
        <v>7</v>
      </c>
      <c r="M30">
        <f>K30-L30</f>
        <v>-2</v>
      </c>
      <c r="O30" t="str">
        <f>F30</f>
        <v>GRAN CANARIA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GRAN CANARIA</v>
      </c>
      <c r="T30">
        <f>VLOOKUP(S30,$O$28:$Q$37,2,FALSE)</f>
        <v>3</v>
      </c>
      <c r="U30">
        <f>VLOOKUP(S30,$O$28:$Q$37,3,FALSE)</f>
        <v>-2</v>
      </c>
      <c r="W30" t="str">
        <f>S30</f>
        <v>GRAN CANARIA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GRAN CANARIA</v>
      </c>
      <c r="AB30">
        <f>VLOOKUP(AA30,W28:Y37,2,FALSE)</f>
        <v>3</v>
      </c>
      <c r="AC30">
        <f>VLOOKUP(AA30,W28:Y37,3,FALSE)</f>
        <v>-2</v>
      </c>
      <c r="AE30" t="str">
        <f>AA30</f>
        <v>GRAN CANARIA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GRAN CANARIA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CELADA</v>
      </c>
      <c r="J31">
        <f>AJ19</f>
        <v>0</v>
      </c>
      <c r="K31">
        <f>VLOOKUP(AI19,$F$16:$M$25,6,FALSE)</f>
        <v>3</v>
      </c>
      <c r="L31">
        <f>VLOOKUP(AI19,$F$16:$M$25,7,FALSE)</f>
        <v>9</v>
      </c>
      <c r="M31">
        <f>K31-L31</f>
        <v>-6</v>
      </c>
      <c r="O31" t="str">
        <f>F31</f>
        <v>CELADA</v>
      </c>
      <c r="P31">
        <f>VLOOKUP(O31,$F$28:$M$37,5,FALSE)</f>
        <v>0</v>
      </c>
      <c r="Q31">
        <f>VLOOKUP(O31,$F$28:$M$37,8,FALSE)</f>
        <v>-6</v>
      </c>
      <c r="S31" t="str">
        <f>O31</f>
        <v>CELADA</v>
      </c>
      <c r="T31">
        <f>VLOOKUP(S31,$O$28:$Q$37,2,FALSE)</f>
        <v>0</v>
      </c>
      <c r="U31">
        <f>VLOOKUP(S31,$O$28:$Q$37,3,FALSE)</f>
        <v>-6</v>
      </c>
      <c r="W31" t="str">
        <f>IF(AND(T28=T31,U31&gt;U28),S28,S31)</f>
        <v>CELADA</v>
      </c>
      <c r="X31">
        <f>VLOOKUP(W31,$S$28:$U$37,2,FALSE)</f>
        <v>0</v>
      </c>
      <c r="Y31">
        <f>VLOOKUP(W31,$S$28:$U$37,3,FALSE)</f>
        <v>-6</v>
      </c>
      <c r="AA31" t="str">
        <f>W31</f>
        <v>CELADA</v>
      </c>
      <c r="AB31">
        <f>VLOOKUP(AA31,W28:Y37,2,FALSE)</f>
        <v>0</v>
      </c>
      <c r="AC31">
        <f>VLOOKUP(AA31,W28:Y37,3,FALSE)</f>
        <v>-6</v>
      </c>
      <c r="AE31" t="str">
        <f>IF(AND(AB29=AB31,AC31&gt;AC29),AA29,AA31)</f>
        <v>CELADA</v>
      </c>
      <c r="AF31">
        <f>VLOOKUP(AE31,AA28:AC37,2,FALSE)</f>
        <v>0</v>
      </c>
      <c r="AG31">
        <f>VLOOKUP(AE31,AA28:AC37,3,FALSE)</f>
        <v>-6</v>
      </c>
      <c r="AI31" t="str">
        <f>IF(AND(AF30=AF31,AG31&gt;AG30),AE30,AE31)</f>
        <v>CELADA</v>
      </c>
      <c r="AJ31">
        <f>VLOOKUP(AI31,AE28:AG37,2,FALSE)</f>
        <v>0</v>
      </c>
      <c r="AK31">
        <f>VLOOKUP(AI31,AE28:AG37,3,FALSE)</f>
        <v>-6</v>
      </c>
    </row>
    <row r="40" spans="6:38" ht="12.75">
      <c r="F40" t="str">
        <f>AI28</f>
        <v>DEDALOS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4</v>
      </c>
      <c r="M40">
        <f>K40-L40</f>
        <v>5</v>
      </c>
      <c r="O40" t="str">
        <f>IF(AND(J40=J41,M40=M41,K41&gt;K40),F41,F40)</f>
        <v>DEDALOS</v>
      </c>
      <c r="P40">
        <f>VLOOKUP(O40,$F$40:$M$49,5,FALSE)</f>
        <v>9</v>
      </c>
      <c r="Q40">
        <f>VLOOKUP(O40,$F$40:$M$49,8,FALSE)</f>
        <v>5</v>
      </c>
      <c r="R40">
        <f>VLOOKUP(O40,$F$40:$M$49,6,FALSE)</f>
        <v>9</v>
      </c>
      <c r="S40" t="str">
        <f>IF(AND(P40=P42,Q40=Q42,R42&gt;R40),O42,O40)</f>
        <v>DEDALOS</v>
      </c>
      <c r="T40">
        <f>VLOOKUP(S40,$O$40:$R$49,2,FALSE)</f>
        <v>9</v>
      </c>
      <c r="U40">
        <f>VLOOKUP(S40,$O$40:$R$49,3,FALSE)</f>
        <v>5</v>
      </c>
      <c r="V40">
        <f>VLOOKUP(S40,$O$40:$R$49,4,FALSE)</f>
        <v>9</v>
      </c>
      <c r="W40" t="str">
        <f>IF(AND(T40=T43,U40=U43,V43&gt;V40),S43,S40)</f>
        <v>DEDALOS</v>
      </c>
      <c r="X40">
        <f>VLOOKUP(W40,$S$40:$V$49,2,FALSE)</f>
        <v>9</v>
      </c>
      <c r="Y40">
        <f>VLOOKUP(W40,$S$40:$V$49,3,FALSE)</f>
        <v>5</v>
      </c>
      <c r="Z40">
        <f>VLOOKUP(W40,$S$40:$V$49,4,FALSE)</f>
        <v>9</v>
      </c>
      <c r="AA40" t="str">
        <f>W40</f>
        <v>DEDALOS</v>
      </c>
      <c r="AB40">
        <f>VLOOKUP(AA40,W40:Z49,2,FALSE)</f>
        <v>9</v>
      </c>
      <c r="AC40">
        <f>VLOOKUP(AA40,W40:Z49,3,FALSE)</f>
        <v>5</v>
      </c>
      <c r="AD40">
        <f>VLOOKUP(AA40,W40:Z49,4,FALSE)</f>
        <v>9</v>
      </c>
      <c r="AE40" t="str">
        <f>AA40</f>
        <v>DEDALOS</v>
      </c>
      <c r="AF40">
        <f>VLOOKUP(AE40,AA40:AD49,2,FALSE)</f>
        <v>9</v>
      </c>
      <c r="AG40">
        <f>VLOOKUP(AE40,AA40:AD49,3,FALSE)</f>
        <v>5</v>
      </c>
      <c r="AH40">
        <f>VLOOKUP(AE40,AA40:AD49,4,FALSE)</f>
        <v>9</v>
      </c>
      <c r="AI40" t="str">
        <f>AE40</f>
        <v>DEDALOS</v>
      </c>
      <c r="AJ40">
        <f>VLOOKUP(AI40,AE40:AH49,2,FALSE)</f>
        <v>9</v>
      </c>
      <c r="AK40">
        <f>VLOOKUP(AI40,AE40:AH49,3,FALSE)</f>
        <v>5</v>
      </c>
      <c r="AL40">
        <f>VLOOKUP(AI40,AE40:AH49,4,FALSE)</f>
        <v>9</v>
      </c>
    </row>
    <row r="41" spans="6:38" ht="12.75">
      <c r="F41" t="str">
        <f>AI29</f>
        <v>NURYANA</v>
      </c>
      <c r="J41">
        <f>VLOOKUP(F41,$F$16:$M$25,8,FALSE)</f>
        <v>6</v>
      </c>
      <c r="K41">
        <f>VLOOKUP(F41,$F$16:$M$25,6,FALSE)</f>
        <v>8</v>
      </c>
      <c r="L41">
        <f>VLOOKUP(F41,$F$16:$M$25,7,FALSE)</f>
        <v>5</v>
      </c>
      <c r="M41">
        <f>K41-L41</f>
        <v>3</v>
      </c>
      <c r="O41" t="str">
        <f>IF(AND(J40=J41,M40=M41,K41&gt;K40),F40,F41)</f>
        <v>NURYANA</v>
      </c>
      <c r="P41">
        <f>VLOOKUP(O41,$F$40:$M$49,5,FALSE)</f>
        <v>6</v>
      </c>
      <c r="Q41">
        <f>VLOOKUP(O41,$F$40:$M$49,8,FALSE)</f>
        <v>3</v>
      </c>
      <c r="R41">
        <f>VLOOKUP(O41,$F$40:$M$49,6,FALSE)</f>
        <v>8</v>
      </c>
      <c r="S41" t="str">
        <f>O41</f>
        <v>NURYANA</v>
      </c>
      <c r="T41">
        <f>VLOOKUP(S41,$O$40:$R$49,2,FALSE)</f>
        <v>6</v>
      </c>
      <c r="U41">
        <f>VLOOKUP(S41,$O$40:$R$49,3,FALSE)</f>
        <v>3</v>
      </c>
      <c r="V41">
        <f>VLOOKUP(S41,$O$40:$R$49,4,FALSE)</f>
        <v>8</v>
      </c>
      <c r="W41" t="str">
        <f>S41</f>
        <v>NURYANA</v>
      </c>
      <c r="X41">
        <f>VLOOKUP(W41,$S$40:$V$49,2,FALSE)</f>
        <v>6</v>
      </c>
      <c r="Y41">
        <f>VLOOKUP(W41,$S$40:$V$49,3,FALSE)</f>
        <v>3</v>
      </c>
      <c r="Z41">
        <f>VLOOKUP(W41,$S$40:$V$49,4,FALSE)</f>
        <v>8</v>
      </c>
      <c r="AA41" t="str">
        <f>IF(AND(X41=X42,Y41=Y42,Z42&gt;Z41),W42,W41)</f>
        <v>NURYANA</v>
      </c>
      <c r="AB41">
        <f>VLOOKUP(AA41,W40:Z49,2,FALSE)</f>
        <v>6</v>
      </c>
      <c r="AC41">
        <f>VLOOKUP(AA41,W40:Z49,3,FALSE)</f>
        <v>3</v>
      </c>
      <c r="AD41">
        <f>VLOOKUP(AA41,W40:Z49,4,FALSE)</f>
        <v>8</v>
      </c>
      <c r="AE41" t="str">
        <f>IF(AND(AB41=AB43,AC41=AC43,AD43&gt;AD41),AA43,AA41)</f>
        <v>NURYANA</v>
      </c>
      <c r="AF41">
        <f>VLOOKUP(AE41,AA40:AD49,2,FALSE)</f>
        <v>6</v>
      </c>
      <c r="AG41">
        <f>VLOOKUP(AE41,AA40:AD49,3,FALSE)</f>
        <v>3</v>
      </c>
      <c r="AH41">
        <f>VLOOKUP(AE41,AA40:AD49,4,FALSE)</f>
        <v>8</v>
      </c>
      <c r="AI41" t="str">
        <f>AE41</f>
        <v>NURYANA</v>
      </c>
      <c r="AJ41">
        <f>VLOOKUP(AI41,AE40:AH49,2,FALSE)</f>
        <v>6</v>
      </c>
      <c r="AK41">
        <f>VLOOKUP(AI41,AE40:AH49,3,FALSE)</f>
        <v>3</v>
      </c>
      <c r="AL41">
        <f>VLOOKUP(AI41,AE40:AH49,4,FALSE)</f>
        <v>8</v>
      </c>
    </row>
    <row r="42" spans="6:38" ht="12.75">
      <c r="F42" t="str">
        <f>AI30</f>
        <v>GRAN CANARIA</v>
      </c>
      <c r="J42">
        <f>VLOOKUP(F42,$F$16:$M$25,8,FALSE)</f>
        <v>3</v>
      </c>
      <c r="K42">
        <f>VLOOKUP(F42,$F$16:$M$25,6,FALSE)</f>
        <v>5</v>
      </c>
      <c r="L42">
        <f>VLOOKUP(F42,$F$16:$M$25,7,FALSE)</f>
        <v>7</v>
      </c>
      <c r="M42">
        <f>K42-L42</f>
        <v>-2</v>
      </c>
      <c r="O42" t="str">
        <f>F42</f>
        <v>GRAN CANARIA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5</v>
      </c>
      <c r="S42" t="str">
        <f>IF(AND(P40=P42,Q40=Q42,R42&gt;R40),O40,O42)</f>
        <v>GRAN CANARIA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5</v>
      </c>
      <c r="W42" t="str">
        <f>S42</f>
        <v>GRAN CANARIA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5</v>
      </c>
      <c r="AA42" t="str">
        <f>IF(AND(X41=X42,Y41=Y42,Z42&gt;Z41),W41,W42)</f>
        <v>GRAN CANARIA</v>
      </c>
      <c r="AB42">
        <f>VLOOKUP(AA42,W40:Z49,2,FALSE)</f>
        <v>3</v>
      </c>
      <c r="AC42">
        <f>VLOOKUP(AA42,W40:Z49,3,FALSE)</f>
        <v>-2</v>
      </c>
      <c r="AD42">
        <f>VLOOKUP(AA42,W40:Z49,4,FALSE)</f>
        <v>5</v>
      </c>
      <c r="AE42" t="str">
        <f>AA42</f>
        <v>GRAN CANARIA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5</v>
      </c>
      <c r="AI42" t="str">
        <f>IF(AND(AF42=AF43,AG42=AG43,AH43&gt;AH42),AE43,AE42)</f>
        <v>GRAN CANARIA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5</v>
      </c>
    </row>
    <row r="43" spans="6:38" ht="12.75">
      <c r="F43" t="str">
        <f>AI31</f>
        <v>CELADA</v>
      </c>
      <c r="J43">
        <f>VLOOKUP(F43,$F$16:$M$25,8,FALSE)</f>
        <v>0</v>
      </c>
      <c r="K43">
        <f>VLOOKUP(F43,$F$16:$M$25,6,FALSE)</f>
        <v>3</v>
      </c>
      <c r="L43">
        <f>VLOOKUP(F43,$F$16:$M$25,7,FALSE)</f>
        <v>9</v>
      </c>
      <c r="M43">
        <f>K43-L43</f>
        <v>-6</v>
      </c>
      <c r="O43" t="str">
        <f>F43</f>
        <v>CELADA</v>
      </c>
      <c r="P43">
        <f>VLOOKUP(O43,$F$40:$M$49,5,FALSE)</f>
        <v>0</v>
      </c>
      <c r="Q43">
        <f>VLOOKUP(O43,$F$40:$M$49,8,FALSE)</f>
        <v>-6</v>
      </c>
      <c r="R43">
        <f>VLOOKUP(O43,$F$40:$M$49,6,FALSE)</f>
        <v>3</v>
      </c>
      <c r="S43" t="str">
        <f>O43</f>
        <v>CELADA</v>
      </c>
      <c r="T43">
        <f>VLOOKUP(S43,$O$40:$R$49,2,FALSE)</f>
        <v>0</v>
      </c>
      <c r="U43">
        <f>VLOOKUP(S43,$O$40:$R$49,3,FALSE)</f>
        <v>-6</v>
      </c>
      <c r="V43">
        <f>VLOOKUP(S43,$O$40:$R$49,4,FALSE)</f>
        <v>3</v>
      </c>
      <c r="W43" t="str">
        <f>IF(AND(T40=T43,U40=U43,V43&gt;V40),S40,S43)</f>
        <v>CELADA</v>
      </c>
      <c r="X43">
        <f>VLOOKUP(W43,$S$40:$V$49,2,FALSE)</f>
        <v>0</v>
      </c>
      <c r="Y43">
        <f>VLOOKUP(W43,$S$40:$V$49,3,FALSE)</f>
        <v>-6</v>
      </c>
      <c r="Z43">
        <f>VLOOKUP(W43,$S$40:$V$49,4,FALSE)</f>
        <v>3</v>
      </c>
      <c r="AA43" t="str">
        <f>W43</f>
        <v>CELADA</v>
      </c>
      <c r="AB43">
        <f>VLOOKUP(AA43,W40:Z49,2,FALSE)</f>
        <v>0</v>
      </c>
      <c r="AC43">
        <f>VLOOKUP(AA43,W40:Z49,3,FALSE)</f>
        <v>-6</v>
      </c>
      <c r="AD43">
        <f>VLOOKUP(AA43,W40:Z49,4,FALSE)</f>
        <v>3</v>
      </c>
      <c r="AE43" t="str">
        <f>IF(AND(AB41=AB43,AC41=AC43,AD43&gt;AD41),AA41,AA43)</f>
        <v>CELADA</v>
      </c>
      <c r="AF43">
        <f>VLOOKUP(AE43,AA40:AD49,2,FALSE)</f>
        <v>0</v>
      </c>
      <c r="AG43">
        <f>VLOOKUP(AE43,AA40:AD49,3,FALSE)</f>
        <v>-6</v>
      </c>
      <c r="AH43">
        <f>VLOOKUP(AE43,AA40:AD49,4,FALSE)</f>
        <v>3</v>
      </c>
      <c r="AI43" t="str">
        <f>IF(AND(AF42=AF43,AG42=AG43,AH43&gt;AH42),AE42,AE43)</f>
        <v>CELADA</v>
      </c>
      <c r="AJ43">
        <f>VLOOKUP(AI43,AE40:AH49,2,FALSE)</f>
        <v>0</v>
      </c>
      <c r="AK43">
        <f>VLOOKUP(AI43,AE40:AH49,3,FALSE)</f>
        <v>-6</v>
      </c>
      <c r="AL43">
        <f>VLOOKUP(AI43,AE40:AH49,4,FALSE)</f>
        <v>3</v>
      </c>
    </row>
    <row r="51" ht="12.75">
      <c r="F51" t="s">
        <v>25</v>
      </c>
    </row>
    <row r="52" spans="6:13" ht="12.75">
      <c r="F52" t="str">
        <f>AI40</f>
        <v>DEDALOS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4</v>
      </c>
      <c r="M52">
        <f>VLOOKUP(F52,$F$16:$M$25,8,FALSE)</f>
        <v>9</v>
      </c>
    </row>
    <row r="53" spans="6:13" ht="12.75">
      <c r="F53" t="str">
        <f>AI41</f>
        <v>NURYANA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8</v>
      </c>
      <c r="L53">
        <f>VLOOKUP(F53,$F$16:$M$25,7,FALSE)</f>
        <v>5</v>
      </c>
      <c r="M53">
        <f>VLOOKUP(F53,$F$16:$M$25,8,FALSE)</f>
        <v>6</v>
      </c>
    </row>
    <row r="54" spans="6:13" ht="12.75">
      <c r="F54" t="str">
        <f>AI42</f>
        <v>GRAN CANARIA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5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CELADA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3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9" t="s">
        <v>26</v>
      </c>
      <c r="B2" s="179"/>
      <c r="C2" s="179"/>
      <c r="D2" s="179"/>
      <c r="E2" s="17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29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2010-05-20T17:41:59Z</cp:lastPrinted>
  <dcterms:created xsi:type="dcterms:W3CDTF">2001-10-15T19:26:14Z</dcterms:created>
  <dcterms:modified xsi:type="dcterms:W3CDTF">2016-02-14T10:44:52Z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