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- A -" sheetId="2" r:id="rId2"/>
    <sheet name="- B -" sheetId="3" r:id="rId3"/>
    <sheet name="- C -" sheetId="4" r:id="rId4"/>
    <sheet name="Cuartos de Final" sheetId="5" r:id="rId5"/>
    <sheet name="Semifinal" sheetId="6" r:id="rId6"/>
    <sheet name="Final" sheetId="7" r:id="rId7"/>
    <sheet name="Resumen" sheetId="8" r:id="rId8"/>
    <sheet name="calculoA" sheetId="9" state="hidden" r:id="rId9"/>
    <sheet name="calculoB" sheetId="10" state="hidden" r:id="rId10"/>
    <sheet name="calculoC" sheetId="11" state="hidden" r:id="rId11"/>
    <sheet name="calculoD" sheetId="12" state="hidden" r:id="rId12"/>
    <sheet name="calculoE" sheetId="13" state="hidden" r:id="rId13"/>
    <sheet name="calculoF" sheetId="14" state="hidden" r:id="rId14"/>
    <sheet name="calculoG" sheetId="15" state="hidden" r:id="rId15"/>
    <sheet name="calculoH" sheetId="16" state="hidden" r:id="rId16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<sst xmlns="http://schemas.openxmlformats.org/spreadsheetml/2006/main" count="510" uniqueCount="92">
  <si>
    <t>Cuartos de Final</t>
  </si>
  <si>
    <t>Semifinal</t>
  </si>
  <si>
    <t>Final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</si>
  <si>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</si>
  <si>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</si>
  <si>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</si>
  <si>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</si>
  <si>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</si>
  <si>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</si>
  <si>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</si>
  <si>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</si>
  <si>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</si>
  <si>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</si>
  <si>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</si>
  <si>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</si>
  <si>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</si>
  <si>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</si>
  <si>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</si>
  <si>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</si>
  <si>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</si>
  <si>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</si>
  <si>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</si>
  <si>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</si>
  <si>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</si>
  <si>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</si>
  <si>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</si>
  <si>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</si>
  <si>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</si>
  <si>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</si>
  <si>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final</t>
  </si>
  <si>
    <t>F I N A L</t>
  </si>
  <si>
    <t>Grupo A</t>
  </si>
  <si>
    <t>Grupo B</t>
  </si>
  <si>
    <t>Grupo C</t>
  </si>
  <si>
    <t>FINAL</t>
  </si>
  <si>
    <t>Menu Principal</t>
  </si>
  <si>
    <t>hora</t>
  </si>
  <si>
    <t>a semifinal</t>
  </si>
  <si>
    <t>en blanco</t>
  </si>
  <si>
    <t>CAMPEÓN</t>
  </si>
  <si>
    <t xml:space="preserve">                                                                                                  Pabellón Juan Barbuzano - I.E.S. Tomás de Iriarte</t>
  </si>
  <si>
    <t>SANTA CRUZ DE TENERIFE</t>
  </si>
  <si>
    <t>SF</t>
  </si>
  <si>
    <t>SC</t>
  </si>
  <si>
    <t>mesa</t>
  </si>
  <si>
    <t>mesa     /     fecha     /     hora</t>
  </si>
  <si>
    <t>IES Tomás Iriarte</t>
  </si>
  <si>
    <t>Polideportivo</t>
  </si>
  <si>
    <t>SEMIFINALISTAS</t>
  </si>
  <si>
    <t>Jugador</t>
  </si>
  <si>
    <t xml:space="preserve">                  cruce                       resultado</t>
  </si>
  <si>
    <t xml:space="preserve">                 cruce                    resultado</t>
  </si>
  <si>
    <t xml:space="preserve">                                    resultado</t>
  </si>
  <si>
    <t xml:space="preserve">            CAMPEON</t>
  </si>
  <si>
    <t>CAMPEONATO DE CANARIAS VETERANO</t>
  </si>
  <si>
    <t xml:space="preserve"> 25 de Abril de 2010</t>
  </si>
  <si>
    <t>INDIVIDUAL MASCULINO +40</t>
  </si>
  <si>
    <t>CAMPEONATO DE CANARIAS VETERANO MASCULINO +40</t>
  </si>
  <si>
    <t>Campeonato de Canarias Veterano Masculino +40 - 2010 -     Final</t>
  </si>
  <si>
    <t>Roberto Chico</t>
  </si>
  <si>
    <t>Baltasar Pérez</t>
  </si>
  <si>
    <t>José M. Serrano</t>
  </si>
  <si>
    <t>Jesús Romero</t>
  </si>
  <si>
    <t>Mario Padilla</t>
  </si>
  <si>
    <t>Sigfredo Reyes</t>
  </si>
  <si>
    <t>José A. Fariña</t>
  </si>
  <si>
    <t>David Remedios</t>
  </si>
  <si>
    <t>Oscar Pérez</t>
  </si>
  <si>
    <t>Semifinales</t>
  </si>
  <si>
    <r>
      <t xml:space="preserve">GRUPO </t>
    </r>
    <r>
      <rPr>
        <b/>
        <sz val="22"/>
        <color indexed="56"/>
        <rFont val="Arial"/>
        <family val="2"/>
      </rPr>
      <t>C</t>
    </r>
  </si>
  <si>
    <r>
      <t xml:space="preserve">GRUPO </t>
    </r>
    <r>
      <rPr>
        <b/>
        <sz val="22"/>
        <color indexed="56"/>
        <rFont val="Arial"/>
        <family val="2"/>
      </rPr>
      <t>B</t>
    </r>
  </si>
  <si>
    <r>
      <t xml:space="preserve">GRUPO </t>
    </r>
    <r>
      <rPr>
        <b/>
        <sz val="22"/>
        <color indexed="56"/>
        <rFont val="Verdana"/>
        <family val="2"/>
      </rPr>
      <t>A</t>
    </r>
  </si>
  <si>
    <t>Campeonato de Canarias Veterano Masculino +40 - 2010 -     Semifinales</t>
  </si>
  <si>
    <t>Campeonato de Canarias Veterano Masculino +40 - 2010 -     Cuartos de final</t>
  </si>
  <si>
    <r>
      <t xml:space="preserve">avanza a cuartos de final </t>
    </r>
    <r>
      <rPr>
        <b/>
        <sz val="8"/>
        <color indexed="56"/>
        <rFont val="Wingdings"/>
        <family val="0"/>
      </rPr>
      <t>Ø</t>
    </r>
  </si>
  <si>
    <t>R. Ernesto Pérez</t>
  </si>
  <si>
    <t>ERNESTO PEREZ</t>
  </si>
  <si>
    <t>JOSE M. SERRANO</t>
  </si>
  <si>
    <t>BALTASAR PEREZ</t>
  </si>
  <si>
    <t>SIGFREDO REYES</t>
  </si>
  <si>
    <t>JOSE A. FARIÑA</t>
  </si>
  <si>
    <t>OSCAR PEREZ</t>
  </si>
  <si>
    <t>ROBERTO CHICO</t>
  </si>
  <si>
    <t>MARIO PADILLA</t>
  </si>
  <si>
    <t>Ernesto Pérez</t>
  </si>
  <si>
    <t>Campeonato de Canarias Veterano Masculino +40 - 2010 -     Cuadro de Honor</t>
  </si>
  <si>
    <t>Tomás García *</t>
  </si>
  <si>
    <t>* W.O.</t>
  </si>
  <si>
    <t>CLASIFICACION</t>
  </si>
  <si>
    <r>
      <t xml:space="preserve">avanza a cuartos de final </t>
    </r>
    <r>
      <rPr>
        <b/>
        <sz val="8"/>
        <color indexed="56"/>
        <rFont val="Wingdings"/>
        <family val="0"/>
      </rPr>
      <t>Ø</t>
    </r>
  </si>
  <si>
    <t>Mario Gómez *</t>
  </si>
  <si>
    <t>Semifinalistas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</si>
</sst>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</numFmts>
  <fonts count="1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sz val="1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8"/>
      <color indexed="53"/>
      <name val="Arial"/>
      <family val="2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sz val="12"/>
      <color indexed="60"/>
      <name val="Wingdings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sz val="11"/>
      <name val="Arial Narrow"/>
      <family val="2"/>
    </font>
    <font>
      <i/>
      <sz val="7"/>
      <name val="Arial"/>
      <family val="2"/>
    </font>
    <font>
      <sz val="28"/>
      <color indexed="47"/>
      <name val="Haettenschweiler"/>
      <family val="2"/>
    </font>
    <font>
      <b/>
      <sz val="6"/>
      <name val="Arial"/>
      <family val="2"/>
    </font>
    <font>
      <b/>
      <sz val="22"/>
      <color indexed="56"/>
      <name val="Arial"/>
      <family val="2"/>
    </font>
    <font>
      <b/>
      <sz val="8"/>
      <color indexed="56"/>
      <name val="Wingdings"/>
      <family val="0"/>
    </font>
    <font>
      <b/>
      <sz val="22"/>
      <color indexed="56"/>
      <name val="Verdana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 Narrow"/>
      <family val="2"/>
    </font>
    <font>
      <b/>
      <sz val="8"/>
      <color indexed="9"/>
      <name val="Arial Narrow"/>
      <family val="2"/>
    </font>
    <font>
      <b/>
      <i/>
      <sz val="14"/>
      <color indexed="56"/>
      <name val="Arial"/>
      <family val="2"/>
    </font>
    <font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b/>
      <sz val="10"/>
      <color indexed="9"/>
      <name val="Arial Narrow"/>
      <family val="2"/>
    </font>
    <font>
      <b/>
      <i/>
      <sz val="8"/>
      <color indexed="56"/>
      <name val="Arial"/>
      <family val="2"/>
    </font>
    <font>
      <sz val="8"/>
      <color indexed="56"/>
      <name val="Arial Narrow"/>
      <family val="2"/>
    </font>
    <font>
      <b/>
      <i/>
      <sz val="10"/>
      <color indexed="56"/>
      <name val="Arial"/>
      <family val="2"/>
    </font>
    <font>
      <sz val="10"/>
      <color indexed="56"/>
      <name val="Arial Narrow"/>
      <family val="2"/>
    </font>
    <font>
      <b/>
      <i/>
      <sz val="8"/>
      <color indexed="56"/>
      <name val="Arial Narrow"/>
      <family val="2"/>
    </font>
    <font>
      <b/>
      <sz val="7"/>
      <color indexed="56"/>
      <name val="Arial"/>
      <family val="2"/>
    </font>
    <font>
      <b/>
      <sz val="12"/>
      <color indexed="9"/>
      <name val="Verdana"/>
      <family val="2"/>
    </font>
    <font>
      <sz val="22"/>
      <color indexed="9"/>
      <name val="Haettenschweiler"/>
      <family val="2"/>
    </font>
    <font>
      <b/>
      <sz val="20"/>
      <color indexed="9"/>
      <name val="Arial Narrow"/>
      <family val="2"/>
    </font>
    <font>
      <b/>
      <sz val="20"/>
      <color indexed="9"/>
      <name val="Verdana"/>
      <family val="2"/>
    </font>
    <font>
      <sz val="28"/>
      <color indexed="9"/>
      <name val="Haettenschweiler"/>
      <family val="2"/>
    </font>
    <font>
      <sz val="20"/>
      <color indexed="56"/>
      <name val="Verdana"/>
      <family val="2"/>
    </font>
    <font>
      <b/>
      <sz val="24"/>
      <color indexed="56"/>
      <name val="Verdana"/>
      <family val="2"/>
    </font>
    <font>
      <sz val="20"/>
      <color indexed="56"/>
      <name val="Arial"/>
      <family val="2"/>
    </font>
    <font>
      <b/>
      <sz val="24"/>
      <color indexed="56"/>
      <name val="Arial"/>
      <family val="2"/>
    </font>
    <font>
      <sz val="8"/>
      <color indexed="9"/>
      <name val="Arial"/>
      <family val="2"/>
    </font>
    <font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Arial"/>
      <family val="2"/>
    </font>
    <font>
      <b/>
      <sz val="8"/>
      <color theme="0"/>
      <name val="Arial"/>
      <family val="2"/>
    </font>
    <font>
      <b/>
      <sz val="8"/>
      <color rgb="FF002060"/>
      <name val="Arial Narrow"/>
      <family val="2"/>
    </font>
    <font>
      <b/>
      <sz val="8"/>
      <color theme="0"/>
      <name val="Arial Narrow"/>
      <family val="2"/>
    </font>
    <font>
      <b/>
      <i/>
      <sz val="14"/>
      <color rgb="FF002060"/>
      <name val="Arial"/>
      <family val="2"/>
    </font>
    <font>
      <sz val="10"/>
      <color rgb="FF002060"/>
      <name val="Arial"/>
      <family val="2"/>
    </font>
    <font>
      <b/>
      <i/>
      <sz val="12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b/>
      <sz val="10"/>
      <color theme="0"/>
      <name val="Arial Narrow"/>
      <family val="2"/>
    </font>
    <font>
      <b/>
      <i/>
      <sz val="8"/>
      <color rgb="FF002060"/>
      <name val="Arial"/>
      <family val="2"/>
    </font>
    <font>
      <sz val="8"/>
      <color rgb="FF002060"/>
      <name val="Arial Narrow"/>
      <family val="2"/>
    </font>
    <font>
      <b/>
      <i/>
      <sz val="10"/>
      <color rgb="FF002060"/>
      <name val="Arial"/>
      <family val="2"/>
    </font>
    <font>
      <sz val="10"/>
      <color rgb="FF002060"/>
      <name val="Arial Narrow"/>
      <family val="2"/>
    </font>
    <font>
      <b/>
      <i/>
      <sz val="8"/>
      <color rgb="FF002060"/>
      <name val="Arial Narrow"/>
      <family val="2"/>
    </font>
    <font>
      <b/>
      <sz val="7"/>
      <color rgb="FF00206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sz val="22"/>
      <color theme="0"/>
      <name val="Haettenschweiler"/>
      <family val="2"/>
    </font>
    <font>
      <sz val="8"/>
      <color theme="0"/>
      <name val="Arial"/>
      <family val="2"/>
    </font>
    <font>
      <sz val="7"/>
      <color rgb="FF002060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Verdana"/>
      <family val="2"/>
    </font>
    <font>
      <sz val="20"/>
      <color rgb="FF002060"/>
      <name val="Verdana"/>
      <family val="2"/>
    </font>
    <font>
      <b/>
      <sz val="24"/>
      <color rgb="FF002060"/>
      <name val="Verdana"/>
      <family val="2"/>
    </font>
    <font>
      <sz val="28"/>
      <color theme="0"/>
      <name val="Haettenschweiler"/>
      <family val="2"/>
    </font>
    <font>
      <sz val="20"/>
      <color rgb="FF002060"/>
      <name val="Arial"/>
      <family val="2"/>
    </font>
    <font>
      <b/>
      <sz val="24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/>
      <top/>
      <bottom>
        <color indexed="63"/>
      </bottom>
    </border>
    <border>
      <left/>
      <right>
        <color indexed="63"/>
      </right>
      <top/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/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/>
      <top/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rgb="FF002060"/>
      </top>
      <bottom/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>
        <color indexed="53"/>
      </right>
      <top style="thin">
        <color rgb="FF002060"/>
      </top>
      <bottom style="thin">
        <color rgb="FF002060"/>
      </bottom>
    </border>
    <border>
      <left style="thin">
        <color indexed="5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/>
      <right/>
      <top style="medium">
        <color rgb="FF002060"/>
      </top>
      <bottom/>
    </border>
    <border>
      <left/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 style="medium">
        <color rgb="FF002060"/>
      </bottom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0" fontId="0" fillId="13" borderId="0" xfId="0" applyFill="1" applyAlignment="1" applyProtection="1">
      <alignment vertical="center"/>
      <protection/>
    </xf>
    <xf numFmtId="0" fontId="18" fillId="13" borderId="0" xfId="0" applyFont="1" applyFill="1" applyAlignment="1" applyProtection="1">
      <alignment horizontal="center" vertical="center"/>
      <protection/>
    </xf>
    <xf numFmtId="0" fontId="0" fillId="13" borderId="0" xfId="0" applyFill="1" applyAlignment="1">
      <alignment vertical="center"/>
    </xf>
    <xf numFmtId="0" fontId="20" fillId="13" borderId="0" xfId="0" applyFont="1" applyFill="1" applyAlignment="1" applyProtection="1">
      <alignment horizontal="right" vertical="center"/>
      <protection/>
    </xf>
    <xf numFmtId="0" fontId="10" fillId="13" borderId="0" xfId="0" applyFont="1" applyFill="1" applyAlignment="1" applyProtection="1">
      <alignment/>
      <protection/>
    </xf>
    <xf numFmtId="0" fontId="10" fillId="13" borderId="0" xfId="0" applyNumberFormat="1" applyFont="1" applyFill="1" applyAlignment="1" applyProtection="1">
      <alignment/>
      <protection/>
    </xf>
    <xf numFmtId="0" fontId="18" fillId="13" borderId="0" xfId="0" applyFont="1" applyFill="1" applyAlignment="1">
      <alignment horizontal="center" vertical="center"/>
    </xf>
    <xf numFmtId="0" fontId="0" fillId="13" borderId="0" xfId="0" applyFill="1" applyAlignment="1">
      <alignment/>
    </xf>
    <xf numFmtId="0" fontId="3" fillId="13" borderId="0" xfId="0" applyFont="1" applyFill="1" applyAlignment="1">
      <alignment/>
    </xf>
    <xf numFmtId="0" fontId="0" fillId="7" borderId="0" xfId="0" applyFill="1" applyAlignment="1">
      <alignment/>
    </xf>
    <xf numFmtId="0" fontId="4" fillId="36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180" fontId="38" fillId="2" borderId="0" xfId="0" applyNumberFormat="1" applyFont="1" applyFill="1" applyBorder="1" applyAlignment="1" applyProtection="1">
      <alignment horizontal="right" vertical="top"/>
      <protection/>
    </xf>
    <xf numFmtId="182" fontId="37" fillId="2" borderId="0" xfId="0" applyNumberFormat="1" applyFont="1" applyFill="1" applyBorder="1" applyAlignment="1" applyProtection="1">
      <alignment horizontal="center" vertical="top"/>
      <protection/>
    </xf>
    <xf numFmtId="0" fontId="40" fillId="2" borderId="0" xfId="45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25" fillId="2" borderId="0" xfId="0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 applyProtection="1">
      <alignment vertical="center"/>
      <protection/>
    </xf>
    <xf numFmtId="22" fontId="16" fillId="2" borderId="0" xfId="0" applyNumberFormat="1" applyFont="1" applyFill="1" applyBorder="1" applyAlignment="1" applyProtection="1">
      <alignment horizontal="center" vertical="top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6" fillId="2" borderId="0" xfId="0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08" fillId="36" borderId="0" xfId="0" applyFont="1" applyFill="1" applyAlignment="1" applyProtection="1">
      <alignment vertical="center"/>
      <protection/>
    </xf>
    <xf numFmtId="0" fontId="109" fillId="36" borderId="0" xfId="0" applyFont="1" applyFill="1" applyBorder="1" applyAlignment="1" applyProtection="1">
      <alignment horizontal="center" vertical="center"/>
      <protection locked="0"/>
    </xf>
    <xf numFmtId="0" fontId="109" fillId="36" borderId="0" xfId="0" applyFont="1" applyFill="1" applyBorder="1" applyAlignment="1" applyProtection="1">
      <alignment vertical="center"/>
      <protection/>
    </xf>
    <xf numFmtId="0" fontId="109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110" fillId="36" borderId="0" xfId="0" applyFont="1" applyFill="1" applyAlignment="1" applyProtection="1">
      <alignment horizontal="center" vertical="center"/>
      <protection/>
    </xf>
    <xf numFmtId="16" fontId="110" fillId="36" borderId="0" xfId="0" applyNumberFormat="1" applyFont="1" applyFill="1" applyAlignment="1" applyProtection="1">
      <alignment horizontal="left" vertical="center"/>
      <protection/>
    </xf>
    <xf numFmtId="20" fontId="110" fillId="36" borderId="0" xfId="0" applyNumberFormat="1" applyFont="1" applyFill="1" applyAlignment="1" applyProtection="1">
      <alignment horizontal="center" vertical="center"/>
      <protection/>
    </xf>
    <xf numFmtId="0" fontId="111" fillId="36" borderId="0" xfId="0" applyFont="1" applyFill="1" applyAlignment="1" applyProtection="1">
      <alignment vertical="center"/>
      <protection/>
    </xf>
    <xf numFmtId="0" fontId="109" fillId="36" borderId="0" xfId="0" applyFont="1" applyFill="1" applyBorder="1" applyAlignment="1" applyProtection="1">
      <alignment horizontal="right" vertical="center"/>
      <protection/>
    </xf>
    <xf numFmtId="0" fontId="111" fillId="36" borderId="0" xfId="0" applyFont="1" applyFill="1" applyBorder="1" applyAlignment="1" applyProtection="1">
      <alignment horizontal="center" vertical="center"/>
      <protection/>
    </xf>
    <xf numFmtId="16" fontId="111" fillId="36" borderId="0" xfId="0" applyNumberFormat="1" applyFont="1" applyFill="1" applyAlignment="1" applyProtection="1">
      <alignment horizontal="left" vertical="center"/>
      <protection/>
    </xf>
    <xf numFmtId="20" fontId="111" fillId="36" borderId="0" xfId="0" applyNumberFormat="1" applyFont="1" applyFill="1" applyAlignment="1" applyProtection="1">
      <alignment horizontal="center" vertical="center"/>
      <protection/>
    </xf>
    <xf numFmtId="0" fontId="112" fillId="36" borderId="10" xfId="0" applyFont="1" applyFill="1" applyBorder="1" applyAlignment="1" applyProtection="1">
      <alignment vertical="center"/>
      <protection/>
    </xf>
    <xf numFmtId="0" fontId="113" fillId="36" borderId="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108" fillId="36" borderId="12" xfId="0" applyFont="1" applyFill="1" applyBorder="1" applyAlignment="1" applyProtection="1">
      <alignment horizontal="center" vertical="center"/>
      <protection locked="0"/>
    </xf>
    <xf numFmtId="0" fontId="109" fillId="36" borderId="13" xfId="0" applyFont="1" applyFill="1" applyBorder="1" applyAlignment="1" applyProtection="1">
      <alignment vertical="center"/>
      <protection/>
    </xf>
    <xf numFmtId="0" fontId="109" fillId="36" borderId="14" xfId="0" applyFont="1" applyFill="1" applyBorder="1" applyAlignment="1" applyProtection="1">
      <alignment vertical="center"/>
      <protection/>
    </xf>
    <xf numFmtId="0" fontId="108" fillId="36" borderId="0" xfId="0" applyFont="1" applyFill="1" applyBorder="1" applyAlignment="1" applyProtection="1">
      <alignment vertical="center"/>
      <protection/>
    </xf>
    <xf numFmtId="0" fontId="114" fillId="36" borderId="15" xfId="0" applyFont="1" applyFill="1" applyBorder="1" applyAlignment="1" applyProtection="1">
      <alignment horizontal="left" vertical="center"/>
      <protection/>
    </xf>
    <xf numFmtId="0" fontId="113" fillId="36" borderId="11" xfId="0" applyFont="1" applyFill="1" applyBorder="1" applyAlignment="1" applyProtection="1">
      <alignment vertical="center"/>
      <protection/>
    </xf>
    <xf numFmtId="0" fontId="108" fillId="36" borderId="16" xfId="0" applyFont="1" applyFill="1" applyBorder="1" applyAlignment="1" applyProtection="1">
      <alignment horizontal="right" vertical="center"/>
      <protection/>
    </xf>
    <xf numFmtId="0" fontId="108" fillId="36" borderId="14" xfId="0" applyFont="1" applyFill="1" applyBorder="1" applyAlignment="1" applyProtection="1">
      <alignment horizontal="center" vertical="center"/>
      <protection locked="0"/>
    </xf>
    <xf numFmtId="0" fontId="111" fillId="36" borderId="0" xfId="0" applyFont="1" applyFill="1" applyBorder="1" applyAlignment="1" applyProtection="1">
      <alignment horizontal="center" vertical="center"/>
      <protection locked="0"/>
    </xf>
    <xf numFmtId="0" fontId="18" fillId="23" borderId="0" xfId="0" applyFont="1" applyFill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185" fontId="37" fillId="2" borderId="0" xfId="0" applyNumberFormat="1" applyFont="1" applyFill="1" applyBorder="1" applyAlignment="1" applyProtection="1">
      <alignment horizontal="center" vertical="top"/>
      <protection/>
    </xf>
    <xf numFmtId="0" fontId="39" fillId="2" borderId="0" xfId="0" applyFont="1" applyFill="1" applyAlignment="1" applyProtection="1">
      <alignment horizontal="center" vertical="center"/>
      <protection/>
    </xf>
    <xf numFmtId="22" fontId="0" fillId="2" borderId="0" xfId="0" applyNumberForma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115" fillId="36" borderId="0" xfId="0" applyFont="1" applyFill="1" applyAlignment="1" applyProtection="1">
      <alignment vertical="center"/>
      <protection/>
    </xf>
    <xf numFmtId="0" fontId="113" fillId="36" borderId="0" xfId="0" applyFont="1" applyFill="1" applyAlignment="1" applyProtection="1">
      <alignment vertical="center"/>
      <protection/>
    </xf>
    <xf numFmtId="0" fontId="110" fillId="36" borderId="0" xfId="0" applyFont="1" applyFill="1" applyAlignment="1" applyProtection="1">
      <alignment vertical="center"/>
      <protection/>
    </xf>
    <xf numFmtId="0" fontId="108" fillId="36" borderId="0" xfId="0" applyFont="1" applyFill="1" applyAlignment="1" applyProtection="1">
      <alignment horizontal="center" vertical="center"/>
      <protection/>
    </xf>
    <xf numFmtId="180" fontId="38" fillId="2" borderId="11" xfId="0" applyNumberFormat="1" applyFont="1" applyFill="1" applyBorder="1" applyAlignment="1" applyProtection="1">
      <alignment horizontal="right" vertical="top"/>
      <protection/>
    </xf>
    <xf numFmtId="185" fontId="37" fillId="2" borderId="11" xfId="0" applyNumberFormat="1" applyFont="1" applyFill="1" applyBorder="1" applyAlignment="1" applyProtection="1">
      <alignment horizontal="center" vertical="top"/>
      <protection/>
    </xf>
    <xf numFmtId="0" fontId="24" fillId="2" borderId="11" xfId="0" applyFont="1" applyFill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vertical="center"/>
      <protection/>
    </xf>
    <xf numFmtId="0" fontId="24" fillId="2" borderId="15" xfId="0" applyFont="1" applyFill="1" applyBorder="1" applyAlignment="1" applyProtection="1">
      <alignment vertical="center"/>
      <protection/>
    </xf>
    <xf numFmtId="0" fontId="108" fillId="36" borderId="12" xfId="0" applyFont="1" applyFill="1" applyBorder="1" applyAlignment="1" applyProtection="1">
      <alignment horizontal="center" vertical="center"/>
      <protection/>
    </xf>
    <xf numFmtId="0" fontId="108" fillId="36" borderId="12" xfId="0" applyFont="1" applyFill="1" applyBorder="1" applyAlignment="1" applyProtection="1">
      <alignment vertical="center"/>
      <protection/>
    </xf>
    <xf numFmtId="0" fontId="110" fillId="36" borderId="0" xfId="0" applyFont="1" applyFill="1" applyBorder="1" applyAlignment="1" applyProtection="1">
      <alignment horizontal="center" vertical="center"/>
      <protection locked="0"/>
    </xf>
    <xf numFmtId="0" fontId="108" fillId="36" borderId="13" xfId="0" applyFont="1" applyFill="1" applyBorder="1" applyAlignment="1" applyProtection="1">
      <alignment vertical="center"/>
      <protection/>
    </xf>
    <xf numFmtId="0" fontId="108" fillId="36" borderId="14" xfId="0" applyFont="1" applyFill="1" applyBorder="1" applyAlignment="1" applyProtection="1">
      <alignment vertical="center"/>
      <protection/>
    </xf>
    <xf numFmtId="0" fontId="116" fillId="36" borderId="0" xfId="0" applyFont="1" applyFill="1" applyAlignment="1" applyProtection="1">
      <alignment vertical="center"/>
      <protection/>
    </xf>
    <xf numFmtId="16" fontId="108" fillId="36" borderId="0" xfId="0" applyNumberFormat="1" applyFont="1" applyFill="1" applyAlignment="1" applyProtection="1">
      <alignment horizontal="left" vertical="center"/>
      <protection/>
    </xf>
    <xf numFmtId="20" fontId="108" fillId="36" borderId="0" xfId="0" applyNumberFormat="1" applyFont="1" applyFill="1" applyAlignment="1" applyProtection="1">
      <alignment horizontal="center" vertical="center"/>
      <protection/>
    </xf>
    <xf numFmtId="0" fontId="117" fillId="36" borderId="0" xfId="0" applyFont="1" applyFill="1" applyAlignment="1" applyProtection="1">
      <alignment horizontal="center" vertical="center"/>
      <protection/>
    </xf>
    <xf numFmtId="180" fontId="38" fillId="2" borderId="0" xfId="0" applyNumberFormat="1" applyFont="1" applyFill="1" applyBorder="1" applyAlignment="1" applyProtection="1">
      <alignment horizontal="right"/>
      <protection/>
    </xf>
    <xf numFmtId="182" fontId="37" fillId="2" borderId="0" xfId="0" applyNumberFormat="1" applyFont="1" applyFill="1" applyBorder="1" applyAlignment="1" applyProtection="1">
      <alignment horizontal="center"/>
      <protection/>
    </xf>
    <xf numFmtId="0" fontId="42" fillId="2" borderId="0" xfId="45" applyFont="1" applyFill="1" applyAlignment="1" applyProtection="1">
      <alignment vertical="center"/>
      <protection/>
    </xf>
    <xf numFmtId="180" fontId="38" fillId="2" borderId="11" xfId="0" applyNumberFormat="1" applyFont="1" applyFill="1" applyBorder="1" applyAlignment="1" applyProtection="1">
      <alignment horizontal="right"/>
      <protection/>
    </xf>
    <xf numFmtId="182" fontId="37" fillId="2" borderId="11" xfId="0" applyNumberFormat="1" applyFont="1" applyFill="1" applyBorder="1" applyAlignment="1" applyProtection="1">
      <alignment horizontal="center"/>
      <protection/>
    </xf>
    <xf numFmtId="0" fontId="24" fillId="2" borderId="0" xfId="45" applyFont="1" applyFill="1" applyAlignment="1" applyProtection="1">
      <alignment vertical="center"/>
      <protection/>
    </xf>
    <xf numFmtId="0" fontId="118" fillId="2" borderId="0" xfId="0" applyFont="1" applyFill="1" applyAlignment="1" applyProtection="1">
      <alignment horizontal="right" vertical="center"/>
      <protection/>
    </xf>
    <xf numFmtId="0" fontId="109" fillId="2" borderId="0" xfId="0" applyFont="1" applyFill="1" applyAlignment="1" applyProtection="1">
      <alignment horizontal="center" vertical="center"/>
      <protection/>
    </xf>
    <xf numFmtId="0" fontId="109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/>
    </xf>
    <xf numFmtId="20" fontId="0" fillId="2" borderId="0" xfId="0" applyNumberFormat="1" applyFill="1" applyBorder="1" applyAlignment="1">
      <alignment horizontal="center"/>
    </xf>
    <xf numFmtId="0" fontId="15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 horizontal="center"/>
    </xf>
    <xf numFmtId="0" fontId="13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2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2" fontId="4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13" fillId="2" borderId="0" xfId="0" applyFont="1" applyFill="1" applyBorder="1" applyAlignment="1">
      <alignment/>
    </xf>
    <xf numFmtId="0" fontId="119" fillId="2" borderId="0" xfId="0" applyFont="1" applyFill="1" applyBorder="1" applyAlignment="1">
      <alignment horizontal="center"/>
    </xf>
    <xf numFmtId="0" fontId="119" fillId="2" borderId="0" xfId="0" applyFont="1" applyFill="1" applyBorder="1" applyAlignment="1">
      <alignment horizontal="center"/>
    </xf>
    <xf numFmtId="0" fontId="113" fillId="2" borderId="0" xfId="0" applyFont="1" applyFill="1" applyAlignment="1">
      <alignment/>
    </xf>
    <xf numFmtId="0" fontId="120" fillId="2" borderId="0" xfId="0" applyFont="1" applyFill="1" applyAlignment="1">
      <alignment horizontal="right" vertical="center"/>
    </xf>
    <xf numFmtId="0" fontId="121" fillId="2" borderId="0" xfId="0" applyFont="1" applyFill="1" applyAlignment="1">
      <alignment/>
    </xf>
    <xf numFmtId="0" fontId="119" fillId="2" borderId="0" xfId="0" applyFont="1" applyFill="1" applyAlignment="1">
      <alignment horizontal="right"/>
    </xf>
    <xf numFmtId="0" fontId="0" fillId="2" borderId="17" xfId="0" applyFill="1" applyBorder="1" applyAlignment="1">
      <alignment/>
    </xf>
    <xf numFmtId="20" fontId="0" fillId="2" borderId="15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20" fontId="0" fillId="2" borderId="11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13" fillId="36" borderId="14" xfId="0" applyFont="1" applyFill="1" applyBorder="1" applyAlignment="1" applyProtection="1">
      <alignment/>
      <protection/>
    </xf>
    <xf numFmtId="0" fontId="113" fillId="36" borderId="16" xfId="0" applyFont="1" applyFill="1" applyBorder="1" applyAlignment="1" applyProtection="1">
      <alignment/>
      <protection/>
    </xf>
    <xf numFmtId="0" fontId="113" fillId="36" borderId="12" xfId="0" applyFont="1" applyFill="1" applyBorder="1" applyAlignment="1" applyProtection="1">
      <alignment vertical="center"/>
      <protection/>
    </xf>
    <xf numFmtId="0" fontId="115" fillId="36" borderId="14" xfId="0" applyFont="1" applyFill="1" applyBorder="1" applyAlignment="1">
      <alignment horizontal="right" vertical="center"/>
    </xf>
    <xf numFmtId="0" fontId="108" fillId="36" borderId="12" xfId="0" applyFont="1" applyFill="1" applyBorder="1" applyAlignment="1">
      <alignment horizontal="center" vertical="center"/>
    </xf>
    <xf numFmtId="0" fontId="115" fillId="36" borderId="12" xfId="0" applyFont="1" applyFill="1" applyBorder="1" applyAlignment="1">
      <alignment vertical="center"/>
    </xf>
    <xf numFmtId="16" fontId="110" fillId="36" borderId="12" xfId="0" applyNumberFormat="1" applyFont="1" applyFill="1" applyBorder="1" applyAlignment="1">
      <alignment horizontal="center" vertical="center"/>
    </xf>
    <xf numFmtId="20" fontId="19" fillId="2" borderId="18" xfId="0" applyNumberFormat="1" applyFont="1" applyFill="1" applyBorder="1" applyAlignment="1">
      <alignment horizontal="left" vertical="top"/>
    </xf>
    <xf numFmtId="20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22" fontId="4" fillId="2" borderId="11" xfId="0" applyNumberFormat="1" applyFont="1" applyFill="1" applyBorder="1" applyAlignment="1">
      <alignment horizontal="center"/>
    </xf>
    <xf numFmtId="0" fontId="117" fillId="36" borderId="13" xfId="0" applyFont="1" applyFill="1" applyBorder="1" applyAlignment="1">
      <alignment vertical="center"/>
    </xf>
    <xf numFmtId="0" fontId="113" fillId="36" borderId="13" xfId="0" applyFont="1" applyFill="1" applyBorder="1" applyAlignment="1">
      <alignment vertical="center"/>
    </xf>
    <xf numFmtId="0" fontId="122" fillId="36" borderId="13" xfId="0" applyFont="1" applyFill="1" applyBorder="1" applyAlignment="1">
      <alignment vertical="center"/>
    </xf>
    <xf numFmtId="180" fontId="123" fillId="2" borderId="0" xfId="0" applyNumberFormat="1" applyFont="1" applyFill="1" applyBorder="1" applyAlignment="1">
      <alignment horizontal="right"/>
    </xf>
    <xf numFmtId="185" fontId="119" fillId="2" borderId="0" xfId="0" applyNumberFormat="1" applyFont="1" applyFill="1" applyBorder="1" applyAlignment="1">
      <alignment horizont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/>
    </xf>
    <xf numFmtId="0" fontId="108" fillId="37" borderId="0" xfId="0" applyFont="1" applyFill="1" applyBorder="1" applyAlignment="1" applyProtection="1">
      <alignment vertical="center"/>
      <protection/>
    </xf>
    <xf numFmtId="0" fontId="110" fillId="37" borderId="0" xfId="0" applyFont="1" applyFill="1" applyBorder="1" applyAlignment="1" applyProtection="1">
      <alignment vertical="center"/>
      <protection/>
    </xf>
    <xf numFmtId="0" fontId="116" fillId="37" borderId="0" xfId="0" applyFont="1" applyFill="1" applyBorder="1" applyAlignment="1" applyProtection="1">
      <alignment vertical="center"/>
      <protection/>
    </xf>
    <xf numFmtId="0" fontId="108" fillId="37" borderId="0" xfId="0" applyFont="1" applyFill="1" applyBorder="1" applyAlignment="1" applyProtection="1">
      <alignment horizontal="center" vertical="center"/>
      <protection/>
    </xf>
    <xf numFmtId="0" fontId="108" fillId="37" borderId="0" xfId="0" applyFont="1" applyFill="1" applyBorder="1" applyAlignment="1" applyProtection="1">
      <alignment/>
      <protection/>
    </xf>
    <xf numFmtId="0" fontId="110" fillId="37" borderId="0" xfId="0" applyFont="1" applyFill="1" applyBorder="1" applyAlignment="1" applyProtection="1">
      <alignment/>
      <protection/>
    </xf>
    <xf numFmtId="0" fontId="116" fillId="37" borderId="0" xfId="0" applyFont="1" applyFill="1" applyBorder="1" applyAlignment="1" applyProtection="1">
      <alignment/>
      <protection/>
    </xf>
    <xf numFmtId="0" fontId="108" fillId="37" borderId="0" xfId="0" applyFont="1" applyFill="1" applyBorder="1" applyAlignment="1" applyProtection="1">
      <alignment horizontal="center"/>
      <protection/>
    </xf>
    <xf numFmtId="0" fontId="108" fillId="38" borderId="0" xfId="0" applyFont="1" applyFill="1" applyBorder="1" applyAlignment="1" applyProtection="1">
      <alignment/>
      <protection/>
    </xf>
    <xf numFmtId="0" fontId="110" fillId="38" borderId="0" xfId="0" applyFont="1" applyFill="1" applyBorder="1" applyAlignment="1" applyProtection="1">
      <alignment/>
      <protection/>
    </xf>
    <xf numFmtId="0" fontId="116" fillId="38" borderId="0" xfId="0" applyFont="1" applyFill="1" applyBorder="1" applyAlignment="1" applyProtection="1">
      <alignment/>
      <protection/>
    </xf>
    <xf numFmtId="0" fontId="108" fillId="38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4" fillId="2" borderId="0" xfId="0" applyFont="1" applyFill="1" applyAlignment="1">
      <alignment horizontal="center"/>
    </xf>
    <xf numFmtId="0" fontId="113" fillId="33" borderId="0" xfId="0" applyFont="1" applyFill="1" applyAlignment="1">
      <alignment/>
    </xf>
    <xf numFmtId="0" fontId="116" fillId="33" borderId="0" xfId="0" applyFont="1" applyFill="1" applyAlignment="1">
      <alignment/>
    </xf>
    <xf numFmtId="0" fontId="116" fillId="2" borderId="0" xfId="0" applyFont="1" applyFill="1" applyAlignment="1">
      <alignment/>
    </xf>
    <xf numFmtId="0" fontId="116" fillId="2" borderId="0" xfId="0" applyNumberFormat="1" applyFont="1" applyFill="1" applyAlignment="1">
      <alignment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/>
    </xf>
    <xf numFmtId="20" fontId="19" fillId="2" borderId="0" xfId="0" applyNumberFormat="1" applyFont="1" applyFill="1" applyBorder="1" applyAlignment="1">
      <alignment horizontal="left" vertical="top"/>
    </xf>
    <xf numFmtId="22" fontId="4" fillId="2" borderId="0" xfId="0" applyNumberFormat="1" applyFont="1" applyFill="1" applyBorder="1" applyAlignment="1">
      <alignment horizontal="center"/>
    </xf>
    <xf numFmtId="20" fontId="0" fillId="2" borderId="18" xfId="0" applyNumberForma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0" fillId="2" borderId="0" xfId="0" applyFill="1" applyBorder="1" applyAlignment="1">
      <alignment vertical="center"/>
    </xf>
    <xf numFmtId="0" fontId="113" fillId="13" borderId="0" xfId="0" applyFont="1" applyFill="1" applyAlignment="1">
      <alignment/>
    </xf>
    <xf numFmtId="0" fontId="116" fillId="13" borderId="0" xfId="0" applyFont="1" applyFill="1" applyAlignment="1">
      <alignment/>
    </xf>
    <xf numFmtId="0" fontId="116" fillId="13" borderId="0" xfId="0" applyNumberFormat="1" applyFont="1" applyFill="1" applyAlignment="1">
      <alignment/>
    </xf>
    <xf numFmtId="0" fontId="125" fillId="39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26" fillId="39" borderId="21" xfId="45" applyFont="1" applyFill="1" applyBorder="1" applyAlignment="1" applyProtection="1">
      <alignment horizontal="center" vertical="center"/>
      <protection/>
    </xf>
    <xf numFmtId="0" fontId="28" fillId="39" borderId="21" xfId="45" applyFont="1" applyFill="1" applyBorder="1" applyAlignment="1" applyProtection="1">
      <alignment horizontal="center" vertical="center"/>
      <protection/>
    </xf>
    <xf numFmtId="0" fontId="29" fillId="2" borderId="0" xfId="0" applyFont="1" applyFill="1" applyAlignment="1" applyProtection="1">
      <alignment horizontal="center"/>
      <protection/>
    </xf>
    <xf numFmtId="0" fontId="28" fillId="2" borderId="0" xfId="0" applyFont="1" applyFill="1" applyAlignment="1" applyProtection="1">
      <alignment horizontal="center" vertical="center"/>
      <protection/>
    </xf>
    <xf numFmtId="0" fontId="28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 horizontal="center" vertical="center"/>
      <protection/>
    </xf>
    <xf numFmtId="0" fontId="2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4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4" fillId="36" borderId="0" xfId="0" applyFont="1" applyFill="1" applyAlignment="1" applyProtection="1">
      <alignment horizontal="center" vertical="center"/>
      <protection/>
    </xf>
    <xf numFmtId="0" fontId="127" fillId="39" borderId="0" xfId="0" applyFont="1" applyFill="1" applyAlignment="1">
      <alignment vertical="center"/>
    </xf>
    <xf numFmtId="0" fontId="119" fillId="2" borderId="0" xfId="0" applyFont="1" applyFill="1" applyBorder="1" applyAlignment="1">
      <alignment horizontal="center"/>
    </xf>
    <xf numFmtId="0" fontId="108" fillId="38" borderId="0" xfId="0" applyFont="1" applyFill="1" applyBorder="1" applyAlignment="1" applyProtection="1">
      <alignment horizontal="center"/>
      <protection/>
    </xf>
    <xf numFmtId="0" fontId="108" fillId="2" borderId="0" xfId="0" applyFont="1" applyFill="1" applyBorder="1" applyAlignment="1">
      <alignment horizontal="center"/>
    </xf>
    <xf numFmtId="0" fontId="116" fillId="36" borderId="13" xfId="0" applyFont="1" applyFill="1" applyBorder="1" applyAlignment="1">
      <alignment vertical="center"/>
    </xf>
    <xf numFmtId="0" fontId="0" fillId="36" borderId="0" xfId="0" applyFont="1" applyFill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22" fontId="0" fillId="36" borderId="0" xfId="0" applyNumberFormat="1" applyFill="1" applyAlignment="1" applyProtection="1">
      <alignment vertical="center"/>
      <protection/>
    </xf>
    <xf numFmtId="0" fontId="108" fillId="36" borderId="0" xfId="0" applyFont="1" applyFill="1" applyBorder="1" applyAlignment="1" applyProtection="1">
      <alignment horizontal="center" vertical="center"/>
      <protection/>
    </xf>
    <xf numFmtId="0" fontId="108" fillId="36" borderId="0" xfId="0" applyFont="1" applyFill="1" applyBorder="1" applyAlignment="1" applyProtection="1">
      <alignment horizontal="center" vertical="center"/>
      <protection locked="0"/>
    </xf>
    <xf numFmtId="0" fontId="32" fillId="36" borderId="0" xfId="0" applyFont="1" applyFill="1" applyAlignment="1" applyProtection="1">
      <alignment vertical="center"/>
      <protection/>
    </xf>
    <xf numFmtId="0" fontId="109" fillId="36" borderId="0" xfId="0" applyFont="1" applyFill="1" applyAlignment="1" applyProtection="1">
      <alignment horizontal="center" vertical="center"/>
      <protection/>
    </xf>
    <xf numFmtId="0" fontId="108" fillId="38" borderId="10" xfId="0" applyFont="1" applyFill="1" applyBorder="1" applyAlignment="1" applyProtection="1">
      <alignment horizontal="center"/>
      <protection/>
    </xf>
    <xf numFmtId="0" fontId="108" fillId="38" borderId="0" xfId="0" applyFont="1" applyFill="1" applyBorder="1" applyAlignment="1" applyProtection="1">
      <alignment vertical="center"/>
      <protection/>
    </xf>
    <xf numFmtId="0" fontId="110" fillId="38" borderId="0" xfId="0" applyFont="1" applyFill="1" applyBorder="1" applyAlignment="1" applyProtection="1">
      <alignment vertical="center"/>
      <protection/>
    </xf>
    <xf numFmtId="0" fontId="116" fillId="38" borderId="0" xfId="0" applyFont="1" applyFill="1" applyBorder="1" applyAlignment="1" applyProtection="1">
      <alignment vertical="center"/>
      <protection/>
    </xf>
    <xf numFmtId="0" fontId="108" fillId="38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08" fillId="36" borderId="22" xfId="0" applyFont="1" applyFill="1" applyBorder="1" applyAlignment="1" applyProtection="1">
      <alignment vertical="center"/>
      <protection/>
    </xf>
    <xf numFmtId="0" fontId="110" fillId="36" borderId="22" xfId="0" applyFont="1" applyFill="1" applyBorder="1" applyAlignment="1" applyProtection="1">
      <alignment horizontal="center" vertical="center"/>
      <protection/>
    </xf>
    <xf numFmtId="0" fontId="114" fillId="36" borderId="23" xfId="0" applyFont="1" applyFill="1" applyBorder="1" applyAlignment="1" applyProtection="1">
      <alignment horizontal="left" vertical="center"/>
      <protection/>
    </xf>
    <xf numFmtId="0" fontId="109" fillId="36" borderId="22" xfId="0" applyFont="1" applyFill="1" applyBorder="1" applyAlignment="1" applyProtection="1">
      <alignment vertical="center"/>
      <protection/>
    </xf>
    <xf numFmtId="0" fontId="111" fillId="36" borderId="22" xfId="0" applyFont="1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vertical="center"/>
      <protection/>
    </xf>
    <xf numFmtId="0" fontId="127" fillId="2" borderId="0" xfId="0" applyFont="1" applyFill="1" applyAlignment="1">
      <alignment vertical="center"/>
    </xf>
    <xf numFmtId="0" fontId="12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9" fillId="2" borderId="0" xfId="0" applyFont="1" applyFill="1" applyAlignment="1">
      <alignment vertical="center"/>
    </xf>
    <xf numFmtId="0" fontId="115" fillId="2" borderId="12" xfId="0" applyFont="1" applyFill="1" applyBorder="1" applyAlignment="1" applyProtection="1">
      <alignment horizontal="center" vertical="center"/>
      <protection/>
    </xf>
    <xf numFmtId="0" fontId="115" fillId="2" borderId="24" xfId="0" applyFont="1" applyFill="1" applyBorder="1" applyAlignment="1">
      <alignment horizontal="center" vertical="center"/>
    </xf>
    <xf numFmtId="0" fontId="129" fillId="2" borderId="0" xfId="0" applyFont="1" applyFill="1" applyAlignment="1">
      <alignment horizontal="right" vertical="center"/>
    </xf>
    <xf numFmtId="0" fontId="36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36" fillId="2" borderId="0" xfId="0" applyFont="1" applyFill="1" applyAlignment="1">
      <alignment horizontal="right" vertical="center"/>
    </xf>
    <xf numFmtId="0" fontId="115" fillId="2" borderId="0" xfId="0" applyFont="1" applyFill="1" applyAlignment="1">
      <alignment vertical="center"/>
    </xf>
    <xf numFmtId="0" fontId="115" fillId="2" borderId="0" xfId="0" applyFont="1" applyFill="1" applyAlignment="1">
      <alignment horizontal="center" vertical="center"/>
    </xf>
    <xf numFmtId="0" fontId="115" fillId="2" borderId="0" xfId="0" applyFont="1" applyFill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115" fillId="2" borderId="13" xfId="0" applyFont="1" applyFill="1" applyBorder="1" applyAlignment="1">
      <alignment horizontal="center" vertical="center"/>
    </xf>
    <xf numFmtId="0" fontId="11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vertical="center"/>
      <protection/>
    </xf>
    <xf numFmtId="0" fontId="109" fillId="2" borderId="0" xfId="0" applyFont="1" applyFill="1" applyBorder="1" applyAlignment="1">
      <alignment horizontal="center" vertical="center"/>
    </xf>
    <xf numFmtId="0" fontId="31" fillId="2" borderId="0" xfId="0" applyFont="1" applyFill="1" applyAlignment="1" applyProtection="1">
      <alignment horizontal="center"/>
      <protection/>
    </xf>
    <xf numFmtId="0" fontId="31" fillId="2" borderId="0" xfId="45" applyFont="1" applyFill="1" applyAlignment="1" applyProtection="1">
      <alignment horizontal="center"/>
      <protection/>
    </xf>
    <xf numFmtId="0" fontId="130" fillId="39" borderId="0" xfId="0" applyFont="1" applyFill="1" applyAlignment="1" applyProtection="1">
      <alignment horizontal="center"/>
      <protection/>
    </xf>
    <xf numFmtId="0" fontId="125" fillId="39" borderId="0" xfId="0" applyFont="1" applyFill="1" applyAlignment="1" applyProtection="1">
      <alignment horizontal="center"/>
      <protection/>
    </xf>
    <xf numFmtId="0" fontId="131" fillId="39" borderId="0" xfId="0" applyFont="1" applyFill="1" applyAlignment="1" applyProtection="1">
      <alignment horizontal="center"/>
      <protection/>
    </xf>
    <xf numFmtId="0" fontId="132" fillId="36" borderId="0" xfId="0" applyFont="1" applyFill="1" applyAlignment="1">
      <alignment horizontal="center" vertical="center"/>
    </xf>
    <xf numFmtId="0" fontId="133" fillId="36" borderId="0" xfId="0" applyFont="1" applyFill="1" applyAlignment="1">
      <alignment horizontal="center" vertical="center"/>
    </xf>
    <xf numFmtId="20" fontId="110" fillId="36" borderId="12" xfId="0" applyNumberFormat="1" applyFont="1" applyFill="1" applyBorder="1" applyAlignment="1">
      <alignment horizontal="center" vertical="center"/>
    </xf>
    <xf numFmtId="0" fontId="116" fillId="40" borderId="0" xfId="0" applyFont="1" applyFill="1" applyBorder="1" applyAlignment="1">
      <alignment horizontal="center"/>
    </xf>
    <xf numFmtId="181" fontId="110" fillId="36" borderId="12" xfId="0" applyNumberFormat="1" applyFont="1" applyFill="1" applyBorder="1" applyAlignment="1">
      <alignment horizontal="center" vertical="center"/>
    </xf>
    <xf numFmtId="181" fontId="110" fillId="36" borderId="16" xfId="0" applyNumberFormat="1" applyFont="1" applyFill="1" applyBorder="1" applyAlignment="1">
      <alignment horizontal="center" vertical="center"/>
    </xf>
    <xf numFmtId="0" fontId="134" fillId="39" borderId="0" xfId="0" applyFont="1" applyFill="1" applyAlignment="1">
      <alignment horizontal="center" vertical="center"/>
    </xf>
    <xf numFmtId="0" fontId="41" fillId="39" borderId="0" xfId="0" applyFont="1" applyFill="1" applyAlignment="1">
      <alignment horizontal="center" vertical="center"/>
    </xf>
    <xf numFmtId="0" fontId="119" fillId="2" borderId="0" xfId="0" applyFont="1" applyFill="1" applyBorder="1" applyAlignment="1">
      <alignment horizontal="center"/>
    </xf>
    <xf numFmtId="16" fontId="110" fillId="36" borderId="12" xfId="0" applyNumberFormat="1" applyFont="1" applyFill="1" applyBorder="1" applyAlignment="1">
      <alignment horizontal="center" vertical="center"/>
    </xf>
    <xf numFmtId="0" fontId="116" fillId="2" borderId="0" xfId="45" applyFont="1" applyFill="1" applyAlignment="1" applyProtection="1">
      <alignment horizontal="center"/>
      <protection/>
    </xf>
    <xf numFmtId="0" fontId="117" fillId="36" borderId="12" xfId="0" applyFont="1" applyFill="1" applyBorder="1" applyAlignment="1" applyProtection="1">
      <alignment horizontal="center" vertical="center"/>
      <protection/>
    </xf>
    <xf numFmtId="0" fontId="116" fillId="37" borderId="0" xfId="0" applyFont="1" applyFill="1" applyBorder="1" applyAlignment="1">
      <alignment horizontal="center"/>
    </xf>
    <xf numFmtId="0" fontId="135" fillId="36" borderId="0" xfId="0" applyFont="1" applyFill="1" applyAlignment="1">
      <alignment horizontal="center"/>
    </xf>
    <xf numFmtId="0" fontId="136" fillId="36" borderId="0" xfId="0" applyFont="1" applyFill="1" applyAlignment="1">
      <alignment horizontal="center"/>
    </xf>
    <xf numFmtId="0" fontId="108" fillId="38" borderId="0" xfId="0" applyFont="1" applyFill="1" applyBorder="1" applyAlignment="1" applyProtection="1">
      <alignment horizontal="center"/>
      <protection/>
    </xf>
    <xf numFmtId="0" fontId="108" fillId="37" borderId="0" xfId="0" applyFont="1" applyFill="1" applyBorder="1" applyAlignment="1" applyProtection="1">
      <alignment horizontal="center"/>
      <protection/>
    </xf>
    <xf numFmtId="0" fontId="111" fillId="36" borderId="0" xfId="0" applyFont="1" applyFill="1" applyBorder="1" applyAlignment="1" applyProtection="1">
      <alignment horizontal="center" vertical="center"/>
      <protection/>
    </xf>
    <xf numFmtId="0" fontId="108" fillId="37" borderId="18" xfId="0" applyFont="1" applyFill="1" applyBorder="1" applyAlignment="1" applyProtection="1">
      <alignment horizontal="center"/>
      <protection/>
    </xf>
    <xf numFmtId="0" fontId="108" fillId="37" borderId="29" xfId="0" applyFont="1" applyFill="1" applyBorder="1" applyAlignment="1" applyProtection="1">
      <alignment horizontal="center"/>
      <protection/>
    </xf>
    <xf numFmtId="0" fontId="109" fillId="23" borderId="16" xfId="0" applyFont="1" applyFill="1" applyBorder="1" applyAlignment="1" applyProtection="1">
      <alignment horizontal="center" vertical="center"/>
      <protection/>
    </xf>
    <xf numFmtId="0" fontId="109" fillId="23" borderId="14" xfId="0" applyFont="1" applyFill="1" applyBorder="1" applyAlignment="1" applyProtection="1">
      <alignment horizontal="center" vertical="center"/>
      <protection/>
    </xf>
    <xf numFmtId="0" fontId="126" fillId="39" borderId="30" xfId="0" applyFont="1" applyFill="1" applyBorder="1" applyAlignment="1">
      <alignment horizontal="left" vertical="center"/>
    </xf>
    <xf numFmtId="0" fontId="126" fillId="39" borderId="31" xfId="0" applyFont="1" applyFill="1" applyBorder="1" applyAlignment="1">
      <alignment horizontal="left" vertical="center"/>
    </xf>
    <xf numFmtId="0" fontId="126" fillId="39" borderId="32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/>
    </xf>
    <xf numFmtId="0" fontId="36" fillId="2" borderId="0" xfId="0" applyFont="1" applyFill="1" applyBorder="1" applyAlignment="1" applyProtection="1">
      <alignment horizontal="right" vertical="center"/>
      <protection/>
    </xf>
    <xf numFmtId="0" fontId="36" fillId="2" borderId="18" xfId="0" applyFont="1" applyFill="1" applyBorder="1" applyAlignment="1" applyProtection="1">
      <alignment horizontal="left" vertical="center"/>
      <protection/>
    </xf>
    <xf numFmtId="0" fontId="36" fillId="2" borderId="29" xfId="0" applyFont="1" applyFill="1" applyBorder="1" applyAlignment="1" applyProtection="1">
      <alignment horizontal="left" vertical="center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2" borderId="15" xfId="0" applyFont="1" applyFill="1" applyBorder="1" applyAlignment="1" applyProtection="1">
      <alignment horizontal="left" vertical="center"/>
      <protection/>
    </xf>
    <xf numFmtId="0" fontId="36" fillId="2" borderId="11" xfId="0" applyFont="1" applyFill="1" applyBorder="1" applyAlignment="1" applyProtection="1">
      <alignment horizontal="left" vertical="center"/>
      <protection/>
    </xf>
    <xf numFmtId="0" fontId="36" fillId="2" borderId="17" xfId="0" applyFont="1" applyFill="1" applyBorder="1" applyAlignment="1" applyProtection="1">
      <alignment horizontal="left" vertical="center"/>
      <protection/>
    </xf>
    <xf numFmtId="0" fontId="36" fillId="2" borderId="16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33" xfId="0" applyFont="1" applyFill="1" applyBorder="1" applyAlignment="1" applyProtection="1">
      <alignment horizontal="left" vertical="center"/>
      <protection/>
    </xf>
    <xf numFmtId="0" fontId="36" fillId="2" borderId="34" xfId="0" applyFont="1" applyFill="1" applyBorder="1" applyAlignment="1" applyProtection="1">
      <alignment horizontal="left" vertical="center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 applyProtection="1">
      <alignment horizontal="center" vertical="center"/>
      <protection/>
    </xf>
    <xf numFmtId="0" fontId="36" fillId="2" borderId="33" xfId="0" applyFont="1" applyFill="1" applyBorder="1" applyAlignment="1" applyProtection="1">
      <alignment horizontal="right" vertical="center"/>
      <protection/>
    </xf>
    <xf numFmtId="0" fontId="36" fillId="2" borderId="34" xfId="0" applyFont="1" applyFill="1" applyBorder="1" applyAlignment="1" applyProtection="1">
      <alignment horizontal="right" vertical="center"/>
      <protection/>
    </xf>
    <xf numFmtId="0" fontId="36" fillId="2" borderId="0" xfId="0" applyFont="1" applyFill="1" applyBorder="1" applyAlignment="1" applyProtection="1">
      <alignment horizontal="left" vertical="center"/>
      <protection/>
    </xf>
    <xf numFmtId="0" fontId="33" fillId="2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  <protection/>
    </xf>
    <xf numFmtId="0" fontId="5" fillId="2" borderId="0" xfId="45" applyFont="1" applyFill="1" applyAlignment="1" applyProtection="1">
      <alignment horizontal="center" vertical="center"/>
      <protection/>
    </xf>
    <xf numFmtId="0" fontId="12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109" fillId="39" borderId="16" xfId="0" applyFont="1" applyFill="1" applyBorder="1" applyAlignment="1">
      <alignment horizontal="center" vertical="center"/>
    </xf>
    <xf numFmtId="0" fontId="109" fillId="39" borderId="14" xfId="0" applyFont="1" applyFill="1" applyBorder="1" applyAlignment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  <protection/>
    </xf>
    <xf numFmtId="0" fontId="46" fillId="2" borderId="36" xfId="0" applyFont="1" applyFill="1" applyBorder="1" applyAlignment="1" applyProtection="1">
      <alignment horizontal="center" vertical="center"/>
      <protection/>
    </xf>
    <xf numFmtId="0" fontId="126" fillId="39" borderId="37" xfId="0" applyFont="1" applyFill="1" applyBorder="1" applyAlignment="1">
      <alignment horizontal="left" vertical="center"/>
    </xf>
    <xf numFmtId="0" fontId="126" fillId="39" borderId="38" xfId="0" applyFont="1" applyFill="1" applyBorder="1" applyAlignment="1">
      <alignment horizontal="left" vertical="center"/>
    </xf>
    <xf numFmtId="0" fontId="126" fillId="39" borderId="39" xfId="0" applyFont="1" applyFill="1" applyBorder="1" applyAlignment="1">
      <alignment horizontal="left" vertical="center"/>
    </xf>
    <xf numFmtId="0" fontId="126" fillId="39" borderId="40" xfId="0" applyFont="1" applyFill="1" applyBorder="1" applyAlignment="1">
      <alignment horizontal="left" vertical="center"/>
    </xf>
    <xf numFmtId="0" fontId="126" fillId="39" borderId="41" xfId="0" applyFont="1" applyFill="1" applyBorder="1" applyAlignment="1">
      <alignment horizontal="left" vertical="center"/>
    </xf>
    <xf numFmtId="0" fontId="126" fillId="39" borderId="4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36" fillId="2" borderId="25" xfId="0" applyFont="1" applyFill="1" applyBorder="1" applyAlignment="1" applyProtection="1">
      <alignment horizontal="right" vertical="center"/>
      <protection/>
    </xf>
    <xf numFmtId="0" fontId="36" fillId="2" borderId="27" xfId="0" applyFont="1" applyFill="1" applyBorder="1" applyAlignment="1" applyProtection="1">
      <alignment horizontal="right" vertical="center"/>
      <protection/>
    </xf>
    <xf numFmtId="0" fontId="36" fillId="2" borderId="25" xfId="0" applyFont="1" applyFill="1" applyBorder="1" applyAlignment="1" applyProtection="1">
      <alignment horizontal="left" vertical="center"/>
      <protection/>
    </xf>
    <xf numFmtId="0" fontId="36" fillId="2" borderId="2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86"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17</xdr:row>
      <xdr:rowOff>133350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0</xdr:row>
      <xdr:rowOff>95250</xdr:rowOff>
    </xdr:from>
    <xdr:to>
      <xdr:col>19</xdr:col>
      <xdr:colOff>304800</xdr:colOff>
      <xdr:row>1</xdr:row>
      <xdr:rowOff>352425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66675</xdr:rowOff>
    </xdr:from>
    <xdr:to>
      <xdr:col>19</xdr:col>
      <xdr:colOff>304800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6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95250</xdr:rowOff>
    </xdr:from>
    <xdr:to>
      <xdr:col>19</xdr:col>
      <xdr:colOff>304800</xdr:colOff>
      <xdr:row>1</xdr:row>
      <xdr:rowOff>352425</xdr:rowOff>
    </xdr:to>
    <xdr:pic>
      <xdr:nvPicPr>
        <xdr:cNvPr id="2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952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285750</xdr:colOff>
      <xdr:row>0</xdr:row>
      <xdr:rowOff>76200</xdr:rowOff>
    </xdr:from>
    <xdr:to>
      <xdr:col>19</xdr:col>
      <xdr:colOff>304800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620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0</xdr:row>
      <xdr:rowOff>66675</xdr:rowOff>
    </xdr:from>
    <xdr:to>
      <xdr:col>19</xdr:col>
      <xdr:colOff>304800</xdr:colOff>
      <xdr:row>1</xdr:row>
      <xdr:rowOff>371475</xdr:rowOff>
    </xdr:to>
    <xdr:pic>
      <xdr:nvPicPr>
        <xdr:cNvPr id="2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6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95250</xdr:rowOff>
    </xdr:from>
    <xdr:to>
      <xdr:col>19</xdr:col>
      <xdr:colOff>304800</xdr:colOff>
      <xdr:row>1</xdr:row>
      <xdr:rowOff>352425</xdr:rowOff>
    </xdr:to>
    <xdr:pic>
      <xdr:nvPicPr>
        <xdr:cNvPr id="3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85725</xdr:rowOff>
    </xdr:from>
    <xdr:to>
      <xdr:col>8</xdr:col>
      <xdr:colOff>742950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4371975" y="212407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2" name="Line 3"/>
        <xdr:cNvSpPr>
          <a:spLocks/>
        </xdr:cNvSpPr>
      </xdr:nvSpPr>
      <xdr:spPr>
        <a:xfrm>
          <a:off x="4371975" y="322897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8</xdr:col>
      <xdr:colOff>742950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>
          <a:off x="4371975" y="433387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8</xdr:col>
      <xdr:colOff>742950</xdr:colOff>
      <xdr:row>27</xdr:row>
      <xdr:rowOff>85725</xdr:rowOff>
    </xdr:to>
    <xdr:sp>
      <xdr:nvSpPr>
        <xdr:cNvPr id="4" name="Line 5"/>
        <xdr:cNvSpPr>
          <a:spLocks/>
        </xdr:cNvSpPr>
      </xdr:nvSpPr>
      <xdr:spPr>
        <a:xfrm>
          <a:off x="4371975" y="543877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742950</xdr:colOff>
      <xdr:row>30</xdr:row>
      <xdr:rowOff>0</xdr:rowOff>
    </xdr:to>
    <xdr:sp>
      <xdr:nvSpPr>
        <xdr:cNvPr id="5" name="Line 6"/>
        <xdr:cNvSpPr>
          <a:spLocks/>
        </xdr:cNvSpPr>
      </xdr:nvSpPr>
      <xdr:spPr>
        <a:xfrm>
          <a:off x="4371975" y="59055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85725</xdr:rowOff>
    </xdr:from>
    <xdr:to>
      <xdr:col>8</xdr:col>
      <xdr:colOff>742950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4124325" y="252412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2" name="Line 3"/>
        <xdr:cNvSpPr>
          <a:spLocks/>
        </xdr:cNvSpPr>
      </xdr:nvSpPr>
      <xdr:spPr>
        <a:xfrm>
          <a:off x="4124325" y="3876675"/>
          <a:ext cx="742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114300</xdr:rowOff>
    </xdr:from>
    <xdr:to>
      <xdr:col>8</xdr:col>
      <xdr:colOff>676275</xdr:colOff>
      <xdr:row>11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771900" y="2771775"/>
          <a:ext cx="6762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showGridLines="0" showRowColHeaders="0" tabSelected="1" showOutlineSymbols="0" zoomScalePageLayoutView="0" workbookViewId="0" topLeftCell="A1">
      <selection activeCell="L13" sqref="L13"/>
    </sheetView>
  </sheetViews>
  <sheetFormatPr defaultColWidth="11.421875" defaultRowHeight="12.75"/>
  <cols>
    <col min="1" max="2" width="11.421875" style="15" customWidth="1"/>
    <col min="3" max="3" width="11.7109375" style="15" customWidth="1"/>
    <col min="4" max="6" width="11.421875" style="15" customWidth="1"/>
    <col min="7" max="7" width="9.421875" style="15" customWidth="1"/>
    <col min="8" max="8" width="3.421875" style="15" customWidth="1"/>
    <col min="9" max="9" width="16.28125" style="17" bestFit="1" customWidth="1"/>
    <col min="10" max="10" width="3.00390625" style="17" customWidth="1"/>
    <col min="11" max="11" width="15.140625" style="17" bestFit="1" customWidth="1"/>
    <col min="12" max="16384" width="11.421875" style="15" customWidth="1"/>
  </cols>
  <sheetData>
    <row r="1" spans="1:23" ht="12.75">
      <c r="A1" s="205"/>
      <c r="B1" s="205"/>
      <c r="C1" s="205"/>
      <c r="D1" s="205"/>
      <c r="E1" s="205"/>
      <c r="F1" s="205"/>
      <c r="G1" s="205"/>
      <c r="H1" s="205"/>
      <c r="I1" s="206"/>
      <c r="J1" s="206"/>
      <c r="K1" s="206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5.5">
      <c r="A2" s="205"/>
      <c r="B2" s="286" t="s">
        <v>54</v>
      </c>
      <c r="C2" s="286"/>
      <c r="D2" s="286"/>
      <c r="E2" s="286"/>
      <c r="F2" s="286"/>
      <c r="G2" s="286"/>
      <c r="H2" s="286"/>
      <c r="I2" s="286"/>
      <c r="J2" s="286"/>
      <c r="K2" s="286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15">
      <c r="A3" s="205"/>
      <c r="B3" s="287" t="s">
        <v>55</v>
      </c>
      <c r="C3" s="287"/>
      <c r="D3" s="287"/>
      <c r="E3" s="287"/>
      <c r="F3" s="287"/>
      <c r="G3" s="287"/>
      <c r="H3" s="287"/>
      <c r="I3" s="287"/>
      <c r="J3" s="287"/>
      <c r="K3" s="287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5">
      <c r="A4" s="205"/>
      <c r="B4" s="204"/>
      <c r="C4" s="204" t="s">
        <v>40</v>
      </c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24.75">
      <c r="A5" s="205"/>
      <c r="B5" s="288" t="s">
        <v>41</v>
      </c>
      <c r="C5" s="288"/>
      <c r="D5" s="288"/>
      <c r="E5" s="288"/>
      <c r="F5" s="288"/>
      <c r="G5" s="288"/>
      <c r="H5" s="288"/>
      <c r="I5" s="288"/>
      <c r="J5" s="288"/>
      <c r="K5" s="288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  <row r="6" spans="1:23" ht="25.5" thickBot="1">
      <c r="A6" s="205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s="16" customFormat="1" ht="18" customHeight="1" thickBot="1">
      <c r="A7" s="34"/>
      <c r="B7" s="34"/>
      <c r="C7" s="34"/>
      <c r="G7" s="34"/>
      <c r="H7" s="34"/>
      <c r="I7" s="207" t="s">
        <v>31</v>
      </c>
      <c r="J7" s="21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16" customFormat="1" ht="13.5" thickBot="1">
      <c r="A8" s="34"/>
      <c r="B8" s="34"/>
      <c r="C8" s="34"/>
      <c r="G8" s="34"/>
      <c r="H8" s="34"/>
      <c r="I8" s="210"/>
      <c r="J8" s="210"/>
      <c r="K8" s="210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16" customFormat="1" ht="18" customHeight="1" thickBot="1">
      <c r="A9" s="34"/>
      <c r="B9" s="34"/>
      <c r="C9" s="34"/>
      <c r="G9" s="34"/>
      <c r="H9" s="34"/>
      <c r="I9" s="208" t="s">
        <v>32</v>
      </c>
      <c r="J9" s="210"/>
      <c r="K9" s="210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16" customFormat="1" ht="13.5" thickBot="1">
      <c r="A10" s="34"/>
      <c r="B10" s="34"/>
      <c r="C10" s="34"/>
      <c r="G10" s="34"/>
      <c r="H10" s="34"/>
      <c r="I10" s="210"/>
      <c r="J10" s="210"/>
      <c r="K10" s="210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16" customFormat="1" ht="18" customHeight="1" thickBot="1">
      <c r="A11" s="34"/>
      <c r="B11" s="34"/>
      <c r="C11" s="34"/>
      <c r="G11" s="34"/>
      <c r="H11" s="34"/>
      <c r="I11" s="208" t="s">
        <v>33</v>
      </c>
      <c r="J11" s="210"/>
      <c r="K11" s="21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16" customFormat="1" ht="13.5" thickBot="1">
      <c r="A12" s="34"/>
      <c r="B12" s="34"/>
      <c r="C12" s="34"/>
      <c r="G12" s="34"/>
      <c r="H12" s="34"/>
      <c r="I12" s="210"/>
      <c r="J12" s="210"/>
      <c r="K12" s="21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16" customFormat="1" ht="18" customHeight="1" thickBot="1">
      <c r="A13" s="34"/>
      <c r="B13" s="34"/>
      <c r="C13" s="34"/>
      <c r="G13" s="34"/>
      <c r="H13" s="34"/>
      <c r="I13" s="208" t="s">
        <v>0</v>
      </c>
      <c r="J13" s="210"/>
      <c r="K13" s="21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16" customFormat="1" ht="13.5" thickBot="1">
      <c r="A14" s="34"/>
      <c r="B14" s="34"/>
      <c r="C14" s="34"/>
      <c r="G14" s="34"/>
      <c r="H14" s="34"/>
      <c r="I14" s="210"/>
      <c r="J14" s="210"/>
      <c r="K14" s="21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16" customFormat="1" ht="18" customHeight="1" thickBot="1">
      <c r="A15" s="34"/>
      <c r="B15" s="34"/>
      <c r="C15" s="34"/>
      <c r="G15" s="34"/>
      <c r="H15" s="34"/>
      <c r="I15" s="208" t="s">
        <v>68</v>
      </c>
      <c r="J15" s="210"/>
      <c r="K15" s="21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16" customFormat="1" ht="13.5" thickBot="1">
      <c r="A16" s="34"/>
      <c r="B16" s="34"/>
      <c r="C16" s="34"/>
      <c r="G16" s="34"/>
      <c r="H16" s="34"/>
      <c r="I16" s="210"/>
      <c r="J16" s="210"/>
      <c r="K16" s="210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16" customFormat="1" ht="18" customHeight="1" thickBot="1">
      <c r="A17" s="34"/>
      <c r="B17" s="34"/>
      <c r="C17" s="34"/>
      <c r="G17" s="34"/>
      <c r="H17" s="34"/>
      <c r="I17" s="208" t="s">
        <v>34</v>
      </c>
      <c r="J17" s="211"/>
      <c r="K17" s="210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16" customFormat="1" ht="12.75">
      <c r="A18" s="34"/>
      <c r="B18" s="34"/>
      <c r="C18" s="34"/>
      <c r="G18" s="34"/>
      <c r="H18" s="34"/>
      <c r="I18" s="212"/>
      <c r="J18" s="212"/>
      <c r="K18" s="210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16" customFormat="1" ht="18" customHeight="1">
      <c r="A19" s="34"/>
      <c r="B19" s="34"/>
      <c r="C19" s="34"/>
      <c r="D19" s="34"/>
      <c r="E19" s="34"/>
      <c r="F19" s="34"/>
      <c r="G19" s="34"/>
      <c r="H19" s="34"/>
      <c r="I19" s="212"/>
      <c r="J19" s="34"/>
      <c r="K19" s="212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2.75">
      <c r="A20" s="205"/>
      <c r="B20" s="205"/>
      <c r="C20" s="205"/>
      <c r="D20" s="205"/>
      <c r="E20" s="205"/>
      <c r="F20" s="205"/>
      <c r="G20" s="205"/>
      <c r="H20" s="205"/>
      <c r="I20" s="213"/>
      <c r="J20" s="213"/>
      <c r="K20" s="213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ht="24.75">
      <c r="A21" s="205"/>
      <c r="B21" s="288" t="s">
        <v>56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ht="12.75">
      <c r="A22" s="205"/>
      <c r="B22" s="205"/>
      <c r="C22" s="205"/>
      <c r="D22" s="205"/>
      <c r="E22" s="205"/>
      <c r="F22" s="205"/>
      <c r="G22" s="205"/>
      <c r="H22" s="214"/>
      <c r="I22" s="206"/>
      <c r="J22" s="206"/>
      <c r="K22" s="206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ht="12.75">
      <c r="A23" s="205"/>
      <c r="B23" s="205"/>
      <c r="C23" s="205"/>
      <c r="D23" s="205"/>
      <c r="E23" s="284"/>
      <c r="F23" s="284"/>
      <c r="G23" s="284"/>
      <c r="H23" s="215"/>
      <c r="I23" s="206"/>
      <c r="J23" s="206"/>
      <c r="K23" s="206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23" ht="12.75">
      <c r="A24" s="205"/>
      <c r="B24" s="205"/>
      <c r="C24" s="205"/>
      <c r="D24" s="205"/>
      <c r="E24" s="205"/>
      <c r="F24" s="216"/>
      <c r="G24" s="205"/>
      <c r="H24" s="217"/>
      <c r="I24" s="206"/>
      <c r="J24" s="206"/>
      <c r="K24" s="206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</row>
    <row r="25" spans="1:23" ht="12.75">
      <c r="A25" s="205"/>
      <c r="B25" s="205"/>
      <c r="C25" s="205"/>
      <c r="D25" s="205"/>
      <c r="E25" s="285"/>
      <c r="F25" s="285"/>
      <c r="G25" s="285"/>
      <c r="H25" s="205"/>
      <c r="I25" s="206"/>
      <c r="J25" s="206"/>
      <c r="K25" s="206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ht="12.75">
      <c r="A26" s="205"/>
      <c r="B26" s="205"/>
      <c r="C26" s="205"/>
      <c r="D26" s="205"/>
      <c r="E26" s="205"/>
      <c r="F26" s="205"/>
      <c r="G26" s="205"/>
      <c r="H26" s="205"/>
      <c r="I26" s="206"/>
      <c r="J26" s="206"/>
      <c r="K26" s="206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23" ht="12.75">
      <c r="A27" s="205"/>
      <c r="B27" s="205"/>
      <c r="C27" s="205"/>
      <c r="D27" s="205"/>
      <c r="E27" s="205"/>
      <c r="F27" s="205"/>
      <c r="G27" s="205"/>
      <c r="H27" s="205"/>
      <c r="I27" s="206"/>
      <c r="J27" s="206"/>
      <c r="K27" s="206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23" ht="12.75">
      <c r="A28" s="205"/>
      <c r="B28" s="205"/>
      <c r="C28" s="205"/>
      <c r="D28" s="205"/>
      <c r="E28" s="205"/>
      <c r="F28" s="205"/>
      <c r="G28" s="205"/>
      <c r="H28" s="205"/>
      <c r="I28" s="206"/>
      <c r="J28" s="206"/>
      <c r="K28" s="206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23" ht="12.75">
      <c r="A29" s="205"/>
      <c r="B29" s="205"/>
      <c r="C29" s="205"/>
      <c r="D29" s="205"/>
      <c r="E29" s="205"/>
      <c r="F29" s="205"/>
      <c r="G29" s="205"/>
      <c r="H29" s="205"/>
      <c r="I29" s="206"/>
      <c r="J29" s="206"/>
      <c r="K29" s="206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23" ht="12.75">
      <c r="A30" s="205"/>
      <c r="B30" s="205"/>
      <c r="C30" s="205"/>
      <c r="D30" s="205"/>
      <c r="E30" s="205"/>
      <c r="F30" s="205"/>
      <c r="G30" s="205"/>
      <c r="H30" s="205"/>
      <c r="I30" s="206"/>
      <c r="J30" s="206"/>
      <c r="K30" s="206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23" ht="12.75">
      <c r="A31" s="205"/>
      <c r="B31" s="205"/>
      <c r="C31" s="205"/>
      <c r="D31" s="205"/>
      <c r="E31" s="205"/>
      <c r="F31" s="205"/>
      <c r="G31" s="205"/>
      <c r="H31" s="205"/>
      <c r="I31" s="206"/>
      <c r="J31" s="206"/>
      <c r="K31" s="206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23" ht="12.75">
      <c r="A32" s="205"/>
      <c r="B32" s="205"/>
      <c r="C32" s="205"/>
      <c r="D32" s="205"/>
      <c r="E32" s="205"/>
      <c r="F32" s="205"/>
      <c r="G32" s="205"/>
      <c r="H32" s="205"/>
      <c r="I32" s="206"/>
      <c r="J32" s="206"/>
      <c r="K32" s="206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 ht="12.75">
      <c r="A33" s="205"/>
      <c r="B33" s="205"/>
      <c r="C33" s="205"/>
      <c r="D33" s="205"/>
      <c r="E33" s="205"/>
      <c r="F33" s="205"/>
      <c r="G33" s="205"/>
      <c r="H33" s="205"/>
      <c r="I33" s="206"/>
      <c r="J33" s="206"/>
      <c r="K33" s="206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</row>
    <row r="34" spans="1:23" ht="12.75">
      <c r="A34" s="205"/>
      <c r="B34" s="205"/>
      <c r="C34" s="205"/>
      <c r="D34" s="205"/>
      <c r="E34" s="205"/>
      <c r="F34" s="205"/>
      <c r="G34" s="205"/>
      <c r="H34" s="205"/>
      <c r="I34" s="206"/>
      <c r="J34" s="206"/>
      <c r="K34" s="206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</row>
    <row r="35" spans="1:23" ht="12.75">
      <c r="A35" s="205"/>
      <c r="B35" s="205"/>
      <c r="C35" s="205"/>
      <c r="D35" s="205"/>
      <c r="E35" s="205"/>
      <c r="F35" s="205"/>
      <c r="G35" s="205"/>
      <c r="H35" s="205"/>
      <c r="I35" s="206"/>
      <c r="J35" s="206"/>
      <c r="K35" s="206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</row>
    <row r="36" spans="1:23" ht="12.75">
      <c r="A36" s="205"/>
      <c r="B36" s="205"/>
      <c r="C36" s="205"/>
      <c r="D36" s="205"/>
      <c r="E36" s="205"/>
      <c r="F36" s="205"/>
      <c r="G36" s="205"/>
      <c r="H36" s="205"/>
      <c r="I36" s="206"/>
      <c r="J36" s="206"/>
      <c r="K36" s="206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3" ht="12.75">
      <c r="A37" s="205"/>
      <c r="B37" s="205"/>
      <c r="C37" s="205"/>
      <c r="D37" s="205"/>
      <c r="E37" s="205"/>
      <c r="F37" s="205"/>
      <c r="G37" s="205"/>
      <c r="H37" s="205"/>
      <c r="I37" s="206"/>
      <c r="J37" s="206"/>
      <c r="K37" s="206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</row>
    <row r="38" spans="1:23" ht="12.75">
      <c r="A38" s="205"/>
      <c r="B38" s="205"/>
      <c r="C38" s="205"/>
      <c r="D38" s="205"/>
      <c r="E38" s="205"/>
      <c r="F38" s="205"/>
      <c r="G38" s="205"/>
      <c r="H38" s="205"/>
      <c r="I38" s="206"/>
      <c r="J38" s="206"/>
      <c r="K38" s="206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</row>
    <row r="39" spans="1:23" ht="12.75">
      <c r="A39" s="205"/>
      <c r="B39" s="205"/>
      <c r="C39" s="205"/>
      <c r="D39" s="205"/>
      <c r="E39" s="205"/>
      <c r="F39" s="205"/>
      <c r="G39" s="205"/>
      <c r="H39" s="205"/>
      <c r="I39" s="206"/>
      <c r="J39" s="206"/>
      <c r="K39" s="206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</row>
    <row r="40" spans="1:23" ht="12.75">
      <c r="A40" s="205"/>
      <c r="B40" s="205"/>
      <c r="C40" s="205"/>
      <c r="D40" s="205"/>
      <c r="E40" s="205"/>
      <c r="F40" s="205"/>
      <c r="G40" s="205"/>
      <c r="H40" s="205"/>
      <c r="I40" s="206"/>
      <c r="J40" s="206"/>
      <c r="K40" s="206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</row>
    <row r="41" spans="1:23" ht="12.75">
      <c r="A41" s="205"/>
      <c r="B41" s="205"/>
      <c r="C41" s="205"/>
      <c r="D41" s="205"/>
      <c r="E41" s="205"/>
      <c r="F41" s="205"/>
      <c r="G41" s="205"/>
      <c r="H41" s="205"/>
      <c r="I41" s="206"/>
      <c r="J41" s="206"/>
      <c r="K41" s="206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</row>
    <row r="42" spans="1:23" ht="12.75">
      <c r="A42" s="205"/>
      <c r="B42" s="205"/>
      <c r="C42" s="205"/>
      <c r="D42" s="205"/>
      <c r="E42" s="205"/>
      <c r="F42" s="205"/>
      <c r="G42" s="205"/>
      <c r="H42" s="205"/>
      <c r="I42" s="206"/>
      <c r="J42" s="206"/>
      <c r="K42" s="206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12.75">
      <c r="A43" s="205"/>
      <c r="B43" s="205"/>
      <c r="C43" s="205"/>
      <c r="D43" s="205"/>
      <c r="E43" s="205"/>
      <c r="F43" s="205"/>
      <c r="G43" s="205"/>
      <c r="H43" s="205"/>
      <c r="I43" s="206"/>
      <c r="J43" s="206"/>
      <c r="K43" s="206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12.75">
      <c r="A44" s="205"/>
      <c r="B44" s="205"/>
      <c r="C44" s="205"/>
      <c r="D44" s="205"/>
      <c r="E44" s="205"/>
      <c r="F44" s="205"/>
      <c r="G44" s="205"/>
      <c r="H44" s="205"/>
      <c r="I44" s="206"/>
      <c r="J44" s="206"/>
      <c r="K44" s="206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12.75">
      <c r="A45" s="205"/>
      <c r="B45" s="205"/>
      <c r="C45" s="205"/>
      <c r="D45" s="205"/>
      <c r="E45" s="205"/>
      <c r="F45" s="205"/>
      <c r="G45" s="205"/>
      <c r="H45" s="205"/>
      <c r="I45" s="206"/>
      <c r="J45" s="206"/>
      <c r="K45" s="206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</row>
    <row r="46" spans="1:23" ht="12.75">
      <c r="A46" s="205"/>
      <c r="B46" s="205"/>
      <c r="C46" s="205"/>
      <c r="D46" s="205"/>
      <c r="E46" s="205"/>
      <c r="F46" s="205"/>
      <c r="G46" s="205"/>
      <c r="H46" s="205"/>
      <c r="I46" s="206"/>
      <c r="J46" s="206"/>
      <c r="K46" s="206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</row>
    <row r="47" spans="1:23" ht="12.75">
      <c r="A47" s="205"/>
      <c r="B47" s="205"/>
      <c r="C47" s="205"/>
      <c r="D47" s="205"/>
      <c r="E47" s="205"/>
      <c r="F47" s="205"/>
      <c r="G47" s="205"/>
      <c r="H47" s="205"/>
      <c r="I47" s="206"/>
      <c r="J47" s="206"/>
      <c r="K47" s="206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ht="12.75">
      <c r="A48" s="205"/>
      <c r="B48" s="205"/>
      <c r="C48" s="205"/>
      <c r="D48" s="205"/>
      <c r="E48" s="205"/>
      <c r="F48" s="205"/>
      <c r="G48" s="205"/>
      <c r="H48" s="205"/>
      <c r="I48" s="206"/>
      <c r="J48" s="206"/>
      <c r="K48" s="206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</row>
    <row r="49" spans="1:23" ht="12.75">
      <c r="A49" s="205"/>
      <c r="B49" s="205"/>
      <c r="C49" s="205"/>
      <c r="D49" s="205"/>
      <c r="E49" s="205"/>
      <c r="F49" s="205"/>
      <c r="G49" s="205"/>
      <c r="H49" s="205"/>
      <c r="I49" s="206"/>
      <c r="J49" s="206"/>
      <c r="K49" s="206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ht="12.75">
      <c r="A50" s="205"/>
      <c r="B50" s="205"/>
      <c r="C50" s="205"/>
      <c r="D50" s="205"/>
      <c r="E50" s="205"/>
      <c r="F50" s="205"/>
      <c r="G50" s="205"/>
      <c r="H50" s="205"/>
      <c r="I50" s="206"/>
      <c r="J50" s="206"/>
      <c r="K50" s="206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  <row r="51" spans="1:23" ht="12.75">
      <c r="A51" s="205"/>
      <c r="B51" s="205"/>
      <c r="C51" s="205"/>
      <c r="D51" s="205"/>
      <c r="E51" s="205"/>
      <c r="F51" s="205"/>
      <c r="G51" s="205"/>
      <c r="H51" s="205"/>
      <c r="I51" s="206"/>
      <c r="J51" s="206"/>
      <c r="K51" s="206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ht="12.75">
      <c r="A52" s="205"/>
      <c r="B52" s="205"/>
      <c r="C52" s="205"/>
      <c r="D52" s="205"/>
      <c r="E52" s="205"/>
      <c r="F52" s="205"/>
      <c r="G52" s="205"/>
      <c r="H52" s="205"/>
      <c r="I52" s="206"/>
      <c r="J52" s="206"/>
      <c r="K52" s="206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</row>
    <row r="53" spans="1:23" ht="12.75">
      <c r="A53" s="205"/>
      <c r="B53" s="205"/>
      <c r="C53" s="205"/>
      <c r="D53" s="205"/>
      <c r="E53" s="205"/>
      <c r="F53" s="205"/>
      <c r="G53" s="205"/>
      <c r="H53" s="205"/>
      <c r="I53" s="206"/>
      <c r="J53" s="206"/>
      <c r="K53" s="206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</row>
    <row r="54" spans="1:23" ht="12.75">
      <c r="A54" s="205"/>
      <c r="B54" s="205"/>
      <c r="C54" s="205"/>
      <c r="D54" s="205"/>
      <c r="E54" s="205"/>
      <c r="F54" s="205"/>
      <c r="G54" s="205"/>
      <c r="H54" s="205"/>
      <c r="I54" s="206"/>
      <c r="J54" s="206"/>
      <c r="K54" s="206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ht="12.75">
      <c r="A55" s="205"/>
      <c r="B55" s="205"/>
      <c r="C55" s="205"/>
      <c r="D55" s="205"/>
      <c r="E55" s="205"/>
      <c r="F55" s="205"/>
      <c r="G55" s="205"/>
      <c r="H55" s="205"/>
      <c r="I55" s="206"/>
      <c r="J55" s="206"/>
      <c r="K55" s="206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</row>
    <row r="56" spans="1:23" ht="12.75">
      <c r="A56" s="205"/>
      <c r="B56" s="205"/>
      <c r="C56" s="205"/>
      <c r="D56" s="205"/>
      <c r="E56" s="205"/>
      <c r="F56" s="205"/>
      <c r="G56" s="205"/>
      <c r="H56" s="205"/>
      <c r="I56" s="206"/>
      <c r="J56" s="206"/>
      <c r="K56" s="206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</row>
    <row r="57" spans="1:23" ht="12.75">
      <c r="A57" s="205"/>
      <c r="B57" s="205"/>
      <c r="C57" s="205"/>
      <c r="D57" s="205"/>
      <c r="E57" s="205"/>
      <c r="F57" s="205"/>
      <c r="G57" s="205"/>
      <c r="H57" s="205"/>
      <c r="I57" s="206"/>
      <c r="J57" s="206"/>
      <c r="K57" s="206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</row>
    <row r="58" spans="1:23" ht="12.75">
      <c r="A58" s="205"/>
      <c r="B58" s="205"/>
      <c r="C58" s="205"/>
      <c r="D58" s="205"/>
      <c r="E58" s="205"/>
      <c r="F58" s="205"/>
      <c r="G58" s="205"/>
      <c r="H58" s="205"/>
      <c r="I58" s="206"/>
      <c r="J58" s="206"/>
      <c r="K58" s="206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 ht="12.75">
      <c r="A59" s="205"/>
      <c r="B59" s="205"/>
      <c r="C59" s="205"/>
      <c r="D59" s="205"/>
      <c r="E59" s="205"/>
      <c r="F59" s="205"/>
      <c r="G59" s="205"/>
      <c r="H59" s="205"/>
      <c r="I59" s="206"/>
      <c r="J59" s="206"/>
      <c r="K59" s="206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</row>
    <row r="60" spans="1:23" ht="12.75">
      <c r="A60" s="205"/>
      <c r="B60" s="205"/>
      <c r="C60" s="205"/>
      <c r="D60" s="205"/>
      <c r="E60" s="205"/>
      <c r="F60" s="205"/>
      <c r="G60" s="205"/>
      <c r="H60" s="205"/>
      <c r="I60" s="206"/>
      <c r="J60" s="206"/>
      <c r="K60" s="206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</row>
    <row r="61" spans="1:23" ht="12.75">
      <c r="A61" s="205"/>
      <c r="B61" s="205"/>
      <c r="C61" s="205"/>
      <c r="D61" s="205"/>
      <c r="E61" s="205"/>
      <c r="F61" s="205"/>
      <c r="G61" s="205"/>
      <c r="H61" s="205"/>
      <c r="I61" s="206"/>
      <c r="J61" s="206"/>
      <c r="K61" s="206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</row>
    <row r="62" spans="1:23" ht="12.75">
      <c r="A62" s="205"/>
      <c r="B62" s="205"/>
      <c r="C62" s="205"/>
      <c r="D62" s="205"/>
      <c r="E62" s="205"/>
      <c r="F62" s="205"/>
      <c r="G62" s="205"/>
      <c r="H62" s="205"/>
      <c r="I62" s="206"/>
      <c r="J62" s="206"/>
      <c r="K62" s="206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 ht="12.75">
      <c r="A63" s="205"/>
      <c r="B63" s="205"/>
      <c r="C63" s="205"/>
      <c r="D63" s="205"/>
      <c r="E63" s="205"/>
      <c r="F63" s="205"/>
      <c r="G63" s="205"/>
      <c r="H63" s="205"/>
      <c r="I63" s="206"/>
      <c r="J63" s="206"/>
      <c r="K63" s="206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</row>
    <row r="64" spans="1:23" ht="12.75">
      <c r="A64" s="205"/>
      <c r="B64" s="205"/>
      <c r="C64" s="205"/>
      <c r="D64" s="205"/>
      <c r="E64" s="205"/>
      <c r="F64" s="205"/>
      <c r="G64" s="205"/>
      <c r="H64" s="205"/>
      <c r="I64" s="206"/>
      <c r="J64" s="206"/>
      <c r="K64" s="206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</row>
    <row r="65" spans="1:23" ht="12.75">
      <c r="A65" s="205"/>
      <c r="B65" s="205"/>
      <c r="C65" s="205"/>
      <c r="D65" s="205"/>
      <c r="E65" s="205"/>
      <c r="F65" s="205"/>
      <c r="G65" s="205"/>
      <c r="H65" s="205"/>
      <c r="I65" s="206"/>
      <c r="J65" s="206"/>
      <c r="K65" s="206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</row>
  </sheetData>
  <sheetProtection/>
  <mergeCells count="6">
    <mergeCell ref="E23:G23"/>
    <mergeCell ref="E25:G25"/>
    <mergeCell ref="B2:K2"/>
    <mergeCell ref="B3:K3"/>
    <mergeCell ref="B5:K5"/>
    <mergeCell ref="B21:K21"/>
  </mergeCells>
  <hyperlinks>
    <hyperlink ref="I7" location="'- A -'!A1" display="Grupo A"/>
    <hyperlink ref="I9" location="'- B -'!A1" display="Grupo B"/>
    <hyperlink ref="I11" location="'- C -'!A1" display="Grupo C"/>
    <hyperlink ref="I13" location="'Cuartos de Final'!A1" display="Cuatos de Final"/>
    <hyperlink ref="I15" location="'Cuartos de Final'!A1" display="Cuatos de Final"/>
    <hyperlink ref="I17" location="'3er puesto y FINAL'!A1" display="FINAL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str">
        <f>IF('- B -'!Q7&lt;&gt;"",'- B -'!Q7,"")</f>
        <v>José M. Serrano</v>
      </c>
      <c r="N2" t="str">
        <f>IF('- B -'!Q9&lt;&gt;"",'- B -'!Q9,"")</f>
        <v>Jesús Romero</v>
      </c>
      <c r="U2" t="str">
        <f>IF('- B -'!Q11&lt;&gt;"",'- B -'!Q11,"")</f>
        <v>Mario Padilla</v>
      </c>
      <c r="AB2" t="str">
        <f>IF('- B -'!Q13&lt;&gt;"",'- B -'!Q13,"")</f>
        <v>Sigfredo Reyes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B -'!B6</f>
        <v>José M. Serrano</v>
      </c>
      <c r="B4" s="1">
        <f>IF('- B -'!C6&lt;&gt;"",'- B -'!C6,"")</f>
        <v>3</v>
      </c>
      <c r="C4" s="1" t="str">
        <f>'- B -'!D6</f>
        <v>-</v>
      </c>
      <c r="D4" s="1">
        <f>IF('- B -'!E6&lt;&gt;"",'- B -'!E6,"")</f>
        <v>0</v>
      </c>
      <c r="E4" s="3" t="str">
        <f>'- B -'!F6</f>
        <v>Jesús Romero</v>
      </c>
      <c r="F4" s="1">
        <f>COUNTBLANK('- B -'!C6:'- B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Mario Padilla</v>
      </c>
      <c r="B5" s="1">
        <f>IF('- B -'!C7&lt;&gt;"",'- B -'!C7,"")</f>
        <v>3</v>
      </c>
      <c r="C5" s="1" t="str">
        <f>'- B -'!D7</f>
        <v>-</v>
      </c>
      <c r="D5" s="1">
        <f>IF('- B -'!E7&lt;&gt;"",'- B -'!E7,"")</f>
        <v>0</v>
      </c>
      <c r="E5" s="3" t="str">
        <f>'- B -'!F7</f>
        <v>Sigfredo Reyes</v>
      </c>
      <c r="F5" s="1">
        <f>COUNTBLANK('- B -'!C7:'- B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0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0</v>
      </c>
      <c r="AG5">
        <f t="shared" si="23"/>
        <v>3</v>
      </c>
    </row>
    <row r="6" spans="1:33" ht="12.75">
      <c r="A6" s="2" t="str">
        <f>'- B -'!B8</f>
        <v>Sigfredo Reyes</v>
      </c>
      <c r="B6" s="1">
        <f>IF('- B -'!C8&lt;&gt;"",'- B -'!C8,"")</f>
        <v>3</v>
      </c>
      <c r="C6" s="1" t="str">
        <f>'- B -'!D8</f>
        <v>-</v>
      </c>
      <c r="D6" s="1">
        <f>IF('- B -'!E8&lt;&gt;"",'- B -'!E8,"")</f>
        <v>1</v>
      </c>
      <c r="E6" s="3" t="str">
        <f>'- B -'!F8</f>
        <v>Jesús Romero</v>
      </c>
      <c r="F6" s="1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0</v>
      </c>
      <c r="P6">
        <f t="shared" si="8"/>
        <v>0</v>
      </c>
      <c r="Q6">
        <f t="shared" si="9"/>
        <v>1</v>
      </c>
      <c r="R6">
        <f t="shared" si="10"/>
        <v>1</v>
      </c>
      <c r="S6">
        <f t="shared" si="11"/>
        <v>3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3</v>
      </c>
      <c r="AG6">
        <f t="shared" si="23"/>
        <v>1</v>
      </c>
    </row>
    <row r="7" spans="1:33" ht="12.75">
      <c r="A7" s="2" t="str">
        <f>'- B -'!B9</f>
        <v>José M. Serrano</v>
      </c>
      <c r="B7" s="1">
        <f>IF('- B -'!C9&lt;&gt;"",'- B -'!C9,"")</f>
        <v>3</v>
      </c>
      <c r="C7" s="1" t="str">
        <f>'- B -'!D9</f>
        <v>-</v>
      </c>
      <c r="D7" s="1">
        <f>IF('- B -'!E9&lt;&gt;"",'- B -'!E9,"")</f>
        <v>0</v>
      </c>
      <c r="E7" s="3" t="str">
        <f>'- B -'!F9</f>
        <v>Mario Padilla</v>
      </c>
      <c r="F7" s="1">
        <f>COUNTBLANK('- B -'!C9:'- B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Jesús Romero</v>
      </c>
      <c r="B8" s="1">
        <f>IF('- B -'!C10&lt;&gt;"",'- B -'!C10,"")</f>
        <v>1</v>
      </c>
      <c r="C8" s="1" t="str">
        <f>'- B -'!D10</f>
        <v>-</v>
      </c>
      <c r="D8" s="1">
        <f>IF('- B -'!E10&lt;&gt;"",'- B -'!E10,"")</f>
        <v>3</v>
      </c>
      <c r="E8" s="3" t="str">
        <f>'- B -'!F10</f>
        <v>Mario Padilla</v>
      </c>
      <c r="F8" s="1">
        <f>COUNTBLANK('- B -'!C10:'- B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0</v>
      </c>
      <c r="P8">
        <f t="shared" si="8"/>
        <v>0</v>
      </c>
      <c r="Q8">
        <f t="shared" si="9"/>
        <v>1</v>
      </c>
      <c r="R8">
        <f t="shared" si="10"/>
        <v>1</v>
      </c>
      <c r="S8">
        <f t="shared" si="11"/>
        <v>3</v>
      </c>
      <c r="U8">
        <f t="shared" si="12"/>
        <v>1</v>
      </c>
      <c r="V8">
        <f t="shared" si="13"/>
        <v>1</v>
      </c>
      <c r="W8">
        <f t="shared" si="14"/>
        <v>0</v>
      </c>
      <c r="X8">
        <f t="shared" si="15"/>
        <v>0</v>
      </c>
      <c r="Y8">
        <f t="shared" si="16"/>
        <v>3</v>
      </c>
      <c r="Z8">
        <f t="shared" si="17"/>
        <v>1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B -'!B11</f>
        <v>Sigfredo Reyes</v>
      </c>
      <c r="B9" s="1">
        <f>IF('- B -'!C11&lt;&gt;"",'- B -'!C11,"")</f>
        <v>0</v>
      </c>
      <c r="C9" s="1" t="str">
        <f>'- B -'!D11</f>
        <v>-</v>
      </c>
      <c r="D9" s="1">
        <f>IF('- B -'!E11&lt;&gt;"",'- B -'!E11,"")</f>
        <v>3</v>
      </c>
      <c r="E9" s="3" t="str">
        <f>'- B -'!F11</f>
        <v>José M. Serrano</v>
      </c>
      <c r="F9" s="1">
        <f>COUNTBLANK('- B -'!C11:'- B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0</v>
      </c>
      <c r="M10">
        <f>H10*3+I10</f>
        <v>9</v>
      </c>
      <c r="N10">
        <f aca="true" t="shared" si="25" ref="N10:S10">SUM(N4:N9)</f>
        <v>3</v>
      </c>
      <c r="O10">
        <f t="shared" si="25"/>
        <v>0</v>
      </c>
      <c r="P10">
        <f t="shared" si="25"/>
        <v>0</v>
      </c>
      <c r="Q10">
        <f t="shared" si="25"/>
        <v>3</v>
      </c>
      <c r="R10">
        <f t="shared" si="25"/>
        <v>2</v>
      </c>
      <c r="S10">
        <f t="shared" si="25"/>
        <v>9</v>
      </c>
      <c r="T10">
        <f>O10*3+P10</f>
        <v>0</v>
      </c>
      <c r="U10">
        <f aca="true" t="shared" si="26" ref="U10:Z10">SUM(U4:U9)</f>
        <v>3</v>
      </c>
      <c r="V10">
        <f t="shared" si="26"/>
        <v>2</v>
      </c>
      <c r="W10">
        <f t="shared" si="26"/>
        <v>0</v>
      </c>
      <c r="X10">
        <f t="shared" si="26"/>
        <v>1</v>
      </c>
      <c r="Y10">
        <f t="shared" si="26"/>
        <v>6</v>
      </c>
      <c r="Z10">
        <f t="shared" si="26"/>
        <v>4</v>
      </c>
      <c r="AA10">
        <f>V10*3+W10</f>
        <v>6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3</v>
      </c>
      <c r="AG10">
        <f t="shared" si="27"/>
        <v>7</v>
      </c>
      <c r="AH10">
        <f>AC10*3+AD10</f>
        <v>3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José M. Serrano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0</v>
      </c>
      <c r="M16">
        <f t="shared" si="28"/>
        <v>9</v>
      </c>
      <c r="O16" t="str">
        <f>IF($M16&gt;=$M17,$F16,$F17)</f>
        <v>José M. Serrano</v>
      </c>
      <c r="P16">
        <f>VLOOKUP(O16,$F$16:$M$25,8,FALSE)</f>
        <v>9</v>
      </c>
      <c r="S16" t="str">
        <f>IF($P16&gt;=$P18,$O16,$O18)</f>
        <v>José M. Serrano</v>
      </c>
      <c r="T16">
        <f>VLOOKUP(S16,$O$16:$P$25,2,FALSE)</f>
        <v>9</v>
      </c>
      <c r="W16" t="str">
        <f>IF($T16&gt;=$T19,$S16,$S19)</f>
        <v>José M. Serrano</v>
      </c>
      <c r="X16">
        <f>VLOOKUP(W16,$S$16:$T$25,2,FALSE)</f>
        <v>9</v>
      </c>
      <c r="AA16" t="str">
        <f>W16</f>
        <v>José M. Serrano</v>
      </c>
      <c r="AB16">
        <f>VLOOKUP(AA16,W16:X25,2,FALSE)</f>
        <v>9</v>
      </c>
      <c r="AE16" t="str">
        <f>AA16</f>
        <v>José M. Serrano</v>
      </c>
      <c r="AF16">
        <f>VLOOKUP(AE16,AA16:AB25,2,FALSE)</f>
        <v>9</v>
      </c>
      <c r="AI16" t="str">
        <f>AE16</f>
        <v>José M. Serrano</v>
      </c>
      <c r="AJ16">
        <f>VLOOKUP(AI16,AE16:AF25,2,FALSE)</f>
        <v>9</v>
      </c>
    </row>
    <row r="17" spans="6:36" ht="12.75">
      <c r="F17" t="str">
        <f>N2</f>
        <v>Jesús Romero</v>
      </c>
      <c r="G17">
        <f aca="true" t="shared" si="29" ref="G17:M17">N10</f>
        <v>3</v>
      </c>
      <c r="H17">
        <f t="shared" si="29"/>
        <v>0</v>
      </c>
      <c r="I17">
        <f t="shared" si="29"/>
        <v>0</v>
      </c>
      <c r="J17">
        <f t="shared" si="29"/>
        <v>3</v>
      </c>
      <c r="K17">
        <f t="shared" si="29"/>
        <v>2</v>
      </c>
      <c r="L17">
        <f t="shared" si="29"/>
        <v>9</v>
      </c>
      <c r="M17">
        <f t="shared" si="29"/>
        <v>0</v>
      </c>
      <c r="O17" t="str">
        <f>IF($M17&lt;=$M16,$F17,$F16)</f>
        <v>Jesús Romero</v>
      </c>
      <c r="P17">
        <f>VLOOKUP(O17,$F$16:$M$25,8,FALSE)</f>
        <v>0</v>
      </c>
      <c r="S17" t="str">
        <f>O17</f>
        <v>Jesús Romero</v>
      </c>
      <c r="T17">
        <f>VLOOKUP(S17,$O$16:$P$25,2,FALSE)</f>
        <v>0</v>
      </c>
      <c r="W17" t="str">
        <f>S17</f>
        <v>Jesús Romero</v>
      </c>
      <c r="X17">
        <f>VLOOKUP(W17,$S$16:$T$25,2,FALSE)</f>
        <v>0</v>
      </c>
      <c r="AA17" t="str">
        <f>IF(X17&gt;=X18,W17,W18)</f>
        <v>Mario Padilla</v>
      </c>
      <c r="AB17">
        <f>VLOOKUP(AA17,W16:X25,2,FALSE)</f>
        <v>6</v>
      </c>
      <c r="AE17" t="str">
        <f>IF(AB17&gt;=AB19,AA17,AA19)</f>
        <v>Mario Padilla</v>
      </c>
      <c r="AF17">
        <f>VLOOKUP(AE17,AA16:AB25,2,FALSE)</f>
        <v>6</v>
      </c>
      <c r="AI17" t="str">
        <f>AE17</f>
        <v>Mario Padilla</v>
      </c>
      <c r="AJ17">
        <f>VLOOKUP(AI17,AE16:AF25,2,FALSE)</f>
        <v>6</v>
      </c>
    </row>
    <row r="18" spans="6:36" ht="12.75">
      <c r="F18" t="str">
        <f>U2</f>
        <v>Mario Padilla</v>
      </c>
      <c r="G18">
        <f aca="true" t="shared" si="30" ref="G18:M18">U10</f>
        <v>3</v>
      </c>
      <c r="H18">
        <f t="shared" si="30"/>
        <v>2</v>
      </c>
      <c r="I18">
        <f t="shared" si="30"/>
        <v>0</v>
      </c>
      <c r="J18">
        <f t="shared" si="30"/>
        <v>1</v>
      </c>
      <c r="K18">
        <f t="shared" si="30"/>
        <v>6</v>
      </c>
      <c r="L18">
        <f t="shared" si="30"/>
        <v>4</v>
      </c>
      <c r="M18">
        <f t="shared" si="30"/>
        <v>6</v>
      </c>
      <c r="O18" t="str">
        <f>F18</f>
        <v>Mario Padilla</v>
      </c>
      <c r="P18">
        <f>VLOOKUP(O18,$F$16:$M$25,8,FALSE)</f>
        <v>6</v>
      </c>
      <c r="S18" t="str">
        <f>IF($P18&lt;=$P16,$O18,$O16)</f>
        <v>Mario Padilla</v>
      </c>
      <c r="T18">
        <f>VLOOKUP(S18,$O$16:$P$25,2,FALSE)</f>
        <v>6</v>
      </c>
      <c r="W18" t="str">
        <f>S18</f>
        <v>Mario Padilla</v>
      </c>
      <c r="X18">
        <f>VLOOKUP(W18,$S$16:$T$25,2,FALSE)</f>
        <v>6</v>
      </c>
      <c r="AA18" t="str">
        <f>IF(X18&lt;=X17,W18,W17)</f>
        <v>Jesús Romero</v>
      </c>
      <c r="AB18">
        <f>VLOOKUP(AA18,W16:X25,2,FALSE)</f>
        <v>0</v>
      </c>
      <c r="AE18" t="str">
        <f>AA18</f>
        <v>Jesús Romero</v>
      </c>
      <c r="AF18">
        <f>VLOOKUP(AE18,AA16:AB25,2,FALSE)</f>
        <v>0</v>
      </c>
      <c r="AI18" t="str">
        <f>IF(AF18&gt;=AF19,AE18,AE19)</f>
        <v>Sigfredo Reyes</v>
      </c>
      <c r="AJ18">
        <f>VLOOKUP(AI18,AE16:AF25,2,FALSE)</f>
        <v>3</v>
      </c>
    </row>
    <row r="19" spans="6:36" ht="12.75">
      <c r="F19" t="str">
        <f>AB2</f>
        <v>Sigfredo Reyes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3</v>
      </c>
      <c r="L19">
        <f t="shared" si="31"/>
        <v>7</v>
      </c>
      <c r="M19">
        <f t="shared" si="31"/>
        <v>3</v>
      </c>
      <c r="O19" t="str">
        <f>F19</f>
        <v>Sigfredo Reyes</v>
      </c>
      <c r="P19">
        <f>VLOOKUP(O19,$F$16:$M$25,8,FALSE)</f>
        <v>3</v>
      </c>
      <c r="S19" t="str">
        <f>O19</f>
        <v>Sigfredo Reyes</v>
      </c>
      <c r="T19">
        <f>VLOOKUP(S19,$O$16:$P$25,2,FALSE)</f>
        <v>3</v>
      </c>
      <c r="W19" t="str">
        <f>IF($T19&lt;=$T16,$S19,$S16)</f>
        <v>Sigfredo Reyes</v>
      </c>
      <c r="X19">
        <f>VLOOKUP(W19,$S$16:$T$25,2,FALSE)</f>
        <v>3</v>
      </c>
      <c r="AA19" t="str">
        <f>W19</f>
        <v>Sigfredo Reyes</v>
      </c>
      <c r="AB19">
        <f>VLOOKUP(AA19,W16:X25,2,FALSE)</f>
        <v>3</v>
      </c>
      <c r="AE19" t="str">
        <f>IF(AB19&lt;=AB17,AA19,AA17)</f>
        <v>Sigfredo Reyes</v>
      </c>
      <c r="AF19">
        <f>VLOOKUP(AE19,AA16:AB25,2,FALSE)</f>
        <v>3</v>
      </c>
      <c r="AI19" t="str">
        <f>IF(AF19&lt;=AF18,AE19,AE18)</f>
        <v>Jesús Romero</v>
      </c>
      <c r="AJ19">
        <f>VLOOKUP(AI19,AE16:AF25,2,FALSE)</f>
        <v>0</v>
      </c>
    </row>
    <row r="28" spans="6:37" ht="12.75">
      <c r="F28" t="str">
        <f>AI16</f>
        <v>José M. Serrano</v>
      </c>
      <c r="J28">
        <f>AJ16</f>
        <v>9</v>
      </c>
      <c r="K28">
        <f>VLOOKUP(AI16,$F$16:$M$25,6,FALSE)</f>
        <v>9</v>
      </c>
      <c r="L28">
        <f>VLOOKUP(AI16,$F$16:$M$25,7,FALSE)</f>
        <v>0</v>
      </c>
      <c r="M28">
        <f>K28-L28</f>
        <v>9</v>
      </c>
      <c r="O28" t="str">
        <f>IF(AND($J28=$J29,$M29&gt;$M28),$F29,$F28)</f>
        <v>José M. Serrano</v>
      </c>
      <c r="P28">
        <f>VLOOKUP(O28,$F$28:$M$37,5,FALSE)</f>
        <v>9</v>
      </c>
      <c r="Q28">
        <f>VLOOKUP(O28,$F$28:$M$37,8,FALSE)</f>
        <v>9</v>
      </c>
      <c r="S28" t="str">
        <f>IF(AND(P28=P30,Q30&gt;Q28),O30,O28)</f>
        <v>José M. Serrano</v>
      </c>
      <c r="T28">
        <f>VLOOKUP(S28,$O$28:$Q$37,2,FALSE)</f>
        <v>9</v>
      </c>
      <c r="U28">
        <f>VLOOKUP(S28,$O$28:$Q$37,3,FALSE)</f>
        <v>9</v>
      </c>
      <c r="W28" t="str">
        <f>IF(AND(T28=T31,U31&gt;U28),S31,S28)</f>
        <v>José M. Serrano</v>
      </c>
      <c r="X28">
        <f>VLOOKUP(W28,$S$28:$U$37,2,FALSE)</f>
        <v>9</v>
      </c>
      <c r="Y28">
        <f>VLOOKUP(W28,$S$28:$U$37,3,FALSE)</f>
        <v>9</v>
      </c>
      <c r="AA28" t="str">
        <f>W28</f>
        <v>José M. Serrano</v>
      </c>
      <c r="AB28">
        <f>VLOOKUP(AA28,W28:Y37,2,FALSE)</f>
        <v>9</v>
      </c>
      <c r="AC28">
        <f>VLOOKUP(AA28,W28:Y37,3,FALSE)</f>
        <v>9</v>
      </c>
      <c r="AE28" t="str">
        <f>AA28</f>
        <v>José M. Serrano</v>
      </c>
      <c r="AF28">
        <f>VLOOKUP(AE28,AA28:AC37,2,FALSE)</f>
        <v>9</v>
      </c>
      <c r="AG28">
        <f>VLOOKUP(AE28,AA28:AC37,3,FALSE)</f>
        <v>9</v>
      </c>
      <c r="AI28" t="str">
        <f>AE28</f>
        <v>José M. Serrano</v>
      </c>
      <c r="AJ28">
        <f>VLOOKUP(AI28,AE28:AG37,2,FALSE)</f>
        <v>9</v>
      </c>
      <c r="AK28">
        <f>VLOOKUP(AI28,AE28:AG37,3,FALSE)</f>
        <v>9</v>
      </c>
    </row>
    <row r="29" spans="6:37" ht="12.75">
      <c r="F29" t="str">
        <f>AI17</f>
        <v>Mario Padilla</v>
      </c>
      <c r="J29">
        <f>AJ17</f>
        <v>6</v>
      </c>
      <c r="K29">
        <f>VLOOKUP(AI17,$F$16:$M$25,6,FALSE)</f>
        <v>6</v>
      </c>
      <c r="L29">
        <f>VLOOKUP(AI17,$F$16:$M$25,7,FALSE)</f>
        <v>4</v>
      </c>
      <c r="M29">
        <f>K29-L29</f>
        <v>2</v>
      </c>
      <c r="O29" t="str">
        <f>IF(AND($J28=$J29,$M29&gt;$M28),$F28,$F29)</f>
        <v>Mario Padilla</v>
      </c>
      <c r="P29">
        <f>VLOOKUP(O29,$F$28:$M$37,5,FALSE)</f>
        <v>6</v>
      </c>
      <c r="Q29">
        <f>VLOOKUP(O29,$F$28:$M$37,8,FALSE)</f>
        <v>2</v>
      </c>
      <c r="S29" t="str">
        <f>O29</f>
        <v>Mario Padilla</v>
      </c>
      <c r="T29">
        <f>VLOOKUP(S29,$O$28:$Q$37,2,FALSE)</f>
        <v>6</v>
      </c>
      <c r="U29">
        <f>VLOOKUP(S29,$O$28:$Q$37,3,FALSE)</f>
        <v>2</v>
      </c>
      <c r="W29" t="str">
        <f>S29</f>
        <v>Mario Padilla</v>
      </c>
      <c r="X29">
        <f>VLOOKUP(W29,$S$28:$U$37,2,FALSE)</f>
        <v>6</v>
      </c>
      <c r="Y29">
        <f>VLOOKUP(W29,$S$28:$U$37,3,FALSE)</f>
        <v>2</v>
      </c>
      <c r="AA29" t="str">
        <f>IF(AND(X29=X30,Y30&gt;Y29),W30,W29)</f>
        <v>Mario Padilla</v>
      </c>
      <c r="AB29">
        <f>VLOOKUP(AA29,W28:Y37,2,FALSE)</f>
        <v>6</v>
      </c>
      <c r="AC29">
        <f>VLOOKUP(AA29,W28:Y37,3,FALSE)</f>
        <v>2</v>
      </c>
      <c r="AE29" t="str">
        <f>IF(AND(AB29=AB31,AC31&gt;AC29),AA31,AA29)</f>
        <v>Mario Padilla</v>
      </c>
      <c r="AF29">
        <f>VLOOKUP(AE29,AA28:AC37,2,FALSE)</f>
        <v>6</v>
      </c>
      <c r="AG29">
        <f>VLOOKUP(AE29,AA28:AC37,3,FALSE)</f>
        <v>2</v>
      </c>
      <c r="AI29" t="str">
        <f>AE29</f>
        <v>Mario Padilla</v>
      </c>
      <c r="AJ29">
        <f>VLOOKUP(AI29,AE28:AG37,2,FALSE)</f>
        <v>6</v>
      </c>
      <c r="AK29">
        <f>VLOOKUP(AI29,AE28:AG37,3,FALSE)</f>
        <v>2</v>
      </c>
    </row>
    <row r="30" spans="6:37" ht="12.75">
      <c r="F30" t="str">
        <f>AI18</f>
        <v>Sigfredo Reyes</v>
      </c>
      <c r="J30">
        <f>AJ18</f>
        <v>3</v>
      </c>
      <c r="K30">
        <f>VLOOKUP(AI18,$F$16:$M$25,6,FALSE)</f>
        <v>3</v>
      </c>
      <c r="L30">
        <f>VLOOKUP(AI18,$F$16:$M$25,7,FALSE)</f>
        <v>7</v>
      </c>
      <c r="M30">
        <f>K30-L30</f>
        <v>-4</v>
      </c>
      <c r="O30" t="str">
        <f>F30</f>
        <v>Sigfredo Reyes</v>
      </c>
      <c r="P30">
        <f>VLOOKUP(O30,$F$28:$M$37,5,FALSE)</f>
        <v>3</v>
      </c>
      <c r="Q30">
        <f>VLOOKUP(O30,$F$28:$M$37,8,FALSE)</f>
        <v>-4</v>
      </c>
      <c r="S30" t="str">
        <f>IF(AND($P28=P30,Q30&gt;Q28),O28,O30)</f>
        <v>Sigfredo Reyes</v>
      </c>
      <c r="T30">
        <f>VLOOKUP(S30,$O$28:$Q$37,2,FALSE)</f>
        <v>3</v>
      </c>
      <c r="U30">
        <f>VLOOKUP(S30,$O$28:$Q$37,3,FALSE)</f>
        <v>-4</v>
      </c>
      <c r="W30" t="str">
        <f>S30</f>
        <v>Sigfredo Reyes</v>
      </c>
      <c r="X30">
        <f>VLOOKUP(W30,$S$28:$U$37,2,FALSE)</f>
        <v>3</v>
      </c>
      <c r="Y30">
        <f>VLOOKUP(W30,$S$28:$U$37,3,FALSE)</f>
        <v>-4</v>
      </c>
      <c r="AA30" t="str">
        <f>IF(AND(X29=X30,Y30&gt;Y29),W29,W30)</f>
        <v>Sigfredo Reyes</v>
      </c>
      <c r="AB30">
        <f>VLOOKUP(AA30,W28:Y37,2,FALSE)</f>
        <v>3</v>
      </c>
      <c r="AC30">
        <f>VLOOKUP(AA30,W28:Y37,3,FALSE)</f>
        <v>-4</v>
      </c>
      <c r="AE30" t="str">
        <f>AA30</f>
        <v>Sigfredo Reyes</v>
      </c>
      <c r="AF30">
        <f>VLOOKUP(AE30,AA28:AC37,2,FALSE)</f>
        <v>3</v>
      </c>
      <c r="AG30">
        <f>VLOOKUP(AE30,AA28:AC37,3,FALSE)</f>
        <v>-4</v>
      </c>
      <c r="AI30" t="str">
        <f>IF(AND(AF30=AF31,AG31&gt;AG30),AE31,AE30)</f>
        <v>Sigfredo Reyes</v>
      </c>
      <c r="AJ30">
        <f>VLOOKUP(AI30,AE28:AG37,2,FALSE)</f>
        <v>3</v>
      </c>
      <c r="AK30">
        <f>VLOOKUP(AI30,AE28:AG37,3,FALSE)</f>
        <v>-4</v>
      </c>
    </row>
    <row r="31" spans="6:37" ht="12.75">
      <c r="F31" t="str">
        <f>AI19</f>
        <v>Jesús Romero</v>
      </c>
      <c r="J31">
        <f>AJ19</f>
        <v>0</v>
      </c>
      <c r="K31">
        <f>VLOOKUP(AI19,$F$16:$M$25,6,FALSE)</f>
        <v>2</v>
      </c>
      <c r="L31">
        <f>VLOOKUP(AI19,$F$16:$M$25,7,FALSE)</f>
        <v>9</v>
      </c>
      <c r="M31">
        <f>K31-L31</f>
        <v>-7</v>
      </c>
      <c r="O31" t="str">
        <f>F31</f>
        <v>Jesús Romero</v>
      </c>
      <c r="P31">
        <f>VLOOKUP(O31,$F$28:$M$37,5,FALSE)</f>
        <v>0</v>
      </c>
      <c r="Q31">
        <f>VLOOKUP(O31,$F$28:$M$37,8,FALSE)</f>
        <v>-7</v>
      </c>
      <c r="S31" t="str">
        <f>O31</f>
        <v>Jesús Romero</v>
      </c>
      <c r="T31">
        <f>VLOOKUP(S31,$O$28:$Q$37,2,FALSE)</f>
        <v>0</v>
      </c>
      <c r="U31">
        <f>VLOOKUP(S31,$O$28:$Q$37,3,FALSE)</f>
        <v>-7</v>
      </c>
      <c r="W31" t="str">
        <f>IF(AND(T28=T31,U31&gt;U28),S28,S31)</f>
        <v>Jesús Romero</v>
      </c>
      <c r="X31">
        <f>VLOOKUP(W31,$S$28:$U$37,2,FALSE)</f>
        <v>0</v>
      </c>
      <c r="Y31">
        <f>VLOOKUP(W31,$S$28:$U$37,3,FALSE)</f>
        <v>-7</v>
      </c>
      <c r="AA31" t="str">
        <f>W31</f>
        <v>Jesús Romero</v>
      </c>
      <c r="AB31">
        <f>VLOOKUP(AA31,W28:Y37,2,FALSE)</f>
        <v>0</v>
      </c>
      <c r="AC31">
        <f>VLOOKUP(AA31,W28:Y37,3,FALSE)</f>
        <v>-7</v>
      </c>
      <c r="AE31" t="str">
        <f>IF(AND(AB29=AB31,AC31&gt;AC29),AA29,AA31)</f>
        <v>Jesús Romero</v>
      </c>
      <c r="AF31">
        <f>VLOOKUP(AE31,AA28:AC37,2,FALSE)</f>
        <v>0</v>
      </c>
      <c r="AG31">
        <f>VLOOKUP(AE31,AA28:AC37,3,FALSE)</f>
        <v>-7</v>
      </c>
      <c r="AI31" t="str">
        <f>IF(AND(AF30=AF31,AG31&gt;AG30),AE30,AE31)</f>
        <v>Jesús Romero</v>
      </c>
      <c r="AJ31">
        <f>VLOOKUP(AI31,AE28:AG37,2,FALSE)</f>
        <v>0</v>
      </c>
      <c r="AK31">
        <f>VLOOKUP(AI31,AE28:AG37,3,FALSE)</f>
        <v>-7</v>
      </c>
    </row>
    <row r="40" spans="6:38" ht="12.75">
      <c r="F40" t="str">
        <f>AI28</f>
        <v>José M. Serrano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0</v>
      </c>
      <c r="M40">
        <f>K40-L40</f>
        <v>9</v>
      </c>
      <c r="O40" t="str">
        <f>IF(AND(J40=J41,M40=M41,K41&gt;K40),F41,F40)</f>
        <v>José M. Serrano</v>
      </c>
      <c r="P40">
        <f>VLOOKUP(O40,$F$40:$M$49,5,FALSE)</f>
        <v>9</v>
      </c>
      <c r="Q40">
        <f>VLOOKUP(O40,$F$40:$M$49,8,FALSE)</f>
        <v>9</v>
      </c>
      <c r="R40">
        <f>VLOOKUP(O40,$F$40:$M$49,6,FALSE)</f>
        <v>9</v>
      </c>
      <c r="S40" t="str">
        <f>IF(AND(P40=P42,Q40=Q42,R42&gt;R40),O42,O40)</f>
        <v>José M. Serrano</v>
      </c>
      <c r="T40">
        <f>VLOOKUP(S40,$O$40:$R$49,2,FALSE)</f>
        <v>9</v>
      </c>
      <c r="U40">
        <f>VLOOKUP(S40,$O$40:$R$49,3,FALSE)</f>
        <v>9</v>
      </c>
      <c r="V40">
        <f>VLOOKUP(S40,$O$40:$R$49,4,FALSE)</f>
        <v>9</v>
      </c>
      <c r="W40" t="str">
        <f>IF(AND(T40=T43,U40=U43,V43&gt;V40),S43,S40)</f>
        <v>José M. Serrano</v>
      </c>
      <c r="X40">
        <f>VLOOKUP(W40,$S$40:$V$49,2,FALSE)</f>
        <v>9</v>
      </c>
      <c r="Y40">
        <f>VLOOKUP(W40,$S$40:$V$49,3,FALSE)</f>
        <v>9</v>
      </c>
      <c r="Z40">
        <f>VLOOKUP(W40,$S$40:$V$49,4,FALSE)</f>
        <v>9</v>
      </c>
      <c r="AA40" t="str">
        <f>W40</f>
        <v>José M. Serrano</v>
      </c>
      <c r="AB40">
        <f>VLOOKUP(AA40,W40:Z49,2,FALSE)</f>
        <v>9</v>
      </c>
      <c r="AC40">
        <f>VLOOKUP(AA40,W40:Z49,3,FALSE)</f>
        <v>9</v>
      </c>
      <c r="AD40">
        <f>VLOOKUP(AA40,W40:Z49,4,FALSE)</f>
        <v>9</v>
      </c>
      <c r="AE40" t="str">
        <f>AA40</f>
        <v>José M. Serrano</v>
      </c>
      <c r="AF40">
        <f>VLOOKUP(AE40,AA40:AD49,2,FALSE)</f>
        <v>9</v>
      </c>
      <c r="AG40">
        <f>VLOOKUP(AE40,AA40:AD49,3,FALSE)</f>
        <v>9</v>
      </c>
      <c r="AH40">
        <f>VLOOKUP(AE40,AA40:AD49,4,FALSE)</f>
        <v>9</v>
      </c>
      <c r="AI40" t="str">
        <f>AE40</f>
        <v>José M. Serrano</v>
      </c>
      <c r="AJ40">
        <f>VLOOKUP(AI40,AE40:AH49,2,FALSE)</f>
        <v>9</v>
      </c>
      <c r="AK40">
        <f>VLOOKUP(AI40,AE40:AH49,3,FALSE)</f>
        <v>9</v>
      </c>
      <c r="AL40">
        <f>VLOOKUP(AI40,AE40:AH49,4,FALSE)</f>
        <v>9</v>
      </c>
    </row>
    <row r="41" spans="6:38" ht="12.75">
      <c r="F41" t="str">
        <f>AI29</f>
        <v>Mario Padilla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4</v>
      </c>
      <c r="M41">
        <f>K41-L41</f>
        <v>2</v>
      </c>
      <c r="O41" t="str">
        <f>IF(AND(J40=J41,M40=M41,K41&gt;K40),F40,F41)</f>
        <v>Mario Padilla</v>
      </c>
      <c r="P41">
        <f>VLOOKUP(O41,$F$40:$M$49,5,FALSE)</f>
        <v>6</v>
      </c>
      <c r="Q41">
        <f>VLOOKUP(O41,$F$40:$M$49,8,FALSE)</f>
        <v>2</v>
      </c>
      <c r="R41">
        <f>VLOOKUP(O41,$F$40:$M$49,6,FALSE)</f>
        <v>6</v>
      </c>
      <c r="S41" t="str">
        <f>O41</f>
        <v>Mario Padilla</v>
      </c>
      <c r="T41">
        <f>VLOOKUP(S41,$O$40:$R$49,2,FALSE)</f>
        <v>6</v>
      </c>
      <c r="U41">
        <f>VLOOKUP(S41,$O$40:$R$49,3,FALSE)</f>
        <v>2</v>
      </c>
      <c r="V41">
        <f>VLOOKUP(S41,$O$40:$R$49,4,FALSE)</f>
        <v>6</v>
      </c>
      <c r="W41" t="str">
        <f>S41</f>
        <v>Mario Padilla</v>
      </c>
      <c r="X41">
        <f>VLOOKUP(W41,$S$40:$V$49,2,FALSE)</f>
        <v>6</v>
      </c>
      <c r="Y41">
        <f>VLOOKUP(W41,$S$40:$V$49,3,FALSE)</f>
        <v>2</v>
      </c>
      <c r="Z41">
        <f>VLOOKUP(W41,$S$40:$V$49,4,FALSE)</f>
        <v>6</v>
      </c>
      <c r="AA41" t="str">
        <f>IF(AND(X41=X42,Y41=Y42,Z42&gt;Z41),W42,W41)</f>
        <v>Mario Padilla</v>
      </c>
      <c r="AB41">
        <f>VLOOKUP(AA41,W40:Z49,2,FALSE)</f>
        <v>6</v>
      </c>
      <c r="AC41">
        <f>VLOOKUP(AA41,W40:Z49,3,FALSE)</f>
        <v>2</v>
      </c>
      <c r="AD41">
        <f>VLOOKUP(AA41,W40:Z49,4,FALSE)</f>
        <v>6</v>
      </c>
      <c r="AE41" t="str">
        <f>IF(AND(AB41=AB43,AC41=AC43,AD43&gt;AD41),AA43,AA41)</f>
        <v>Mario Padilla</v>
      </c>
      <c r="AF41">
        <f>VLOOKUP(AE41,AA40:AD49,2,FALSE)</f>
        <v>6</v>
      </c>
      <c r="AG41">
        <f>VLOOKUP(AE41,AA40:AD49,3,FALSE)</f>
        <v>2</v>
      </c>
      <c r="AH41">
        <f>VLOOKUP(AE41,AA40:AD49,4,FALSE)</f>
        <v>6</v>
      </c>
      <c r="AI41" t="str">
        <f>AE41</f>
        <v>Mario Padilla</v>
      </c>
      <c r="AJ41">
        <f>VLOOKUP(AI41,AE40:AH49,2,FALSE)</f>
        <v>6</v>
      </c>
      <c r="AK41">
        <f>VLOOKUP(AI41,AE40:AH49,3,FALSE)</f>
        <v>2</v>
      </c>
      <c r="AL41">
        <f>VLOOKUP(AI41,AE40:AH49,4,FALSE)</f>
        <v>6</v>
      </c>
    </row>
    <row r="42" spans="6:38" ht="12.75">
      <c r="F42" t="str">
        <f>AI30</f>
        <v>Sigfredo Reyes</v>
      </c>
      <c r="J42">
        <f>VLOOKUP(F42,$F$16:$M$25,8,FALSE)</f>
        <v>3</v>
      </c>
      <c r="K42">
        <f>VLOOKUP(F42,$F$16:$M$25,6,FALSE)</f>
        <v>3</v>
      </c>
      <c r="L42">
        <f>VLOOKUP(F42,$F$16:$M$25,7,FALSE)</f>
        <v>7</v>
      </c>
      <c r="M42">
        <f>K42-L42</f>
        <v>-4</v>
      </c>
      <c r="O42" t="str">
        <f>F42</f>
        <v>Sigfredo Reyes</v>
      </c>
      <c r="P42">
        <f>VLOOKUP(O42,$F$40:$M$49,5,FALSE)</f>
        <v>3</v>
      </c>
      <c r="Q42">
        <f>VLOOKUP(O42,$F$40:$M$49,8,FALSE)</f>
        <v>-4</v>
      </c>
      <c r="R42">
        <f>VLOOKUP(O42,$F$40:$M$49,6,FALSE)</f>
        <v>3</v>
      </c>
      <c r="S42" t="str">
        <f>IF(AND(P40=P42,Q40=Q42,R42&gt;R40),O40,O42)</f>
        <v>Sigfredo Reyes</v>
      </c>
      <c r="T42">
        <f>VLOOKUP(S42,$O$40:$R$49,2,FALSE)</f>
        <v>3</v>
      </c>
      <c r="U42">
        <f>VLOOKUP(S42,$O$40:$R$49,3,FALSE)</f>
        <v>-4</v>
      </c>
      <c r="V42">
        <f>VLOOKUP(S42,$O$40:$R$49,4,FALSE)</f>
        <v>3</v>
      </c>
      <c r="W42" t="str">
        <f>S42</f>
        <v>Sigfredo Reyes</v>
      </c>
      <c r="X42">
        <f>VLOOKUP(W42,$S$40:$V$49,2,FALSE)</f>
        <v>3</v>
      </c>
      <c r="Y42">
        <f>VLOOKUP(W42,$S$40:$V$49,3,FALSE)</f>
        <v>-4</v>
      </c>
      <c r="Z42">
        <f>VLOOKUP(W42,$S$40:$V$49,4,FALSE)</f>
        <v>3</v>
      </c>
      <c r="AA42" t="str">
        <f>IF(AND(X41=X42,Y41=Y42,Z42&gt;Z41),W41,W42)</f>
        <v>Sigfredo Reyes</v>
      </c>
      <c r="AB42">
        <f>VLOOKUP(AA42,W40:Z49,2,FALSE)</f>
        <v>3</v>
      </c>
      <c r="AC42">
        <f>VLOOKUP(AA42,W40:Z49,3,FALSE)</f>
        <v>-4</v>
      </c>
      <c r="AD42">
        <f>VLOOKUP(AA42,W40:Z49,4,FALSE)</f>
        <v>3</v>
      </c>
      <c r="AE42" t="str">
        <f>AA42</f>
        <v>Sigfredo Reyes</v>
      </c>
      <c r="AF42">
        <f>VLOOKUP(AE42,AA40:AD49,2,FALSE)</f>
        <v>3</v>
      </c>
      <c r="AG42">
        <f>VLOOKUP(AE42,AA40:AD49,3,FALSE)</f>
        <v>-4</v>
      </c>
      <c r="AH42">
        <f>VLOOKUP(AE42,AA40:AD49,4,FALSE)</f>
        <v>3</v>
      </c>
      <c r="AI42" t="str">
        <f>IF(AND(AF42=AF43,AG42=AG43,AH43&gt;AH42),AE43,AE42)</f>
        <v>Sigfredo Reyes</v>
      </c>
      <c r="AJ42">
        <f>VLOOKUP(AI42,AE40:AH49,2,FALSE)</f>
        <v>3</v>
      </c>
      <c r="AK42">
        <f>VLOOKUP(AI42,AE40:AH49,3,FALSE)</f>
        <v>-4</v>
      </c>
      <c r="AL42">
        <f>VLOOKUP(AI42,AE40:AH49,4,FALSE)</f>
        <v>3</v>
      </c>
    </row>
    <row r="43" spans="6:38" ht="12.75">
      <c r="F43" t="str">
        <f>AI31</f>
        <v>Jesús Romero</v>
      </c>
      <c r="J43">
        <f>VLOOKUP(F43,$F$16:$M$25,8,FALSE)</f>
        <v>0</v>
      </c>
      <c r="K43">
        <f>VLOOKUP(F43,$F$16:$M$25,6,FALSE)</f>
        <v>2</v>
      </c>
      <c r="L43">
        <f>VLOOKUP(F43,$F$16:$M$25,7,FALSE)</f>
        <v>9</v>
      </c>
      <c r="M43">
        <f>K43-L43</f>
        <v>-7</v>
      </c>
      <c r="O43" t="str">
        <f>F43</f>
        <v>Jesús Romero</v>
      </c>
      <c r="P43">
        <f>VLOOKUP(O43,$F$40:$M$49,5,FALSE)</f>
        <v>0</v>
      </c>
      <c r="Q43">
        <f>VLOOKUP(O43,$F$40:$M$49,8,FALSE)</f>
        <v>-7</v>
      </c>
      <c r="R43">
        <f>VLOOKUP(O43,$F$40:$M$49,6,FALSE)</f>
        <v>2</v>
      </c>
      <c r="S43" t="str">
        <f>O43</f>
        <v>Jesús Romero</v>
      </c>
      <c r="T43">
        <f>VLOOKUP(S43,$O$40:$R$49,2,FALSE)</f>
        <v>0</v>
      </c>
      <c r="U43">
        <f>VLOOKUP(S43,$O$40:$R$49,3,FALSE)</f>
        <v>-7</v>
      </c>
      <c r="V43">
        <f>VLOOKUP(S43,$O$40:$R$49,4,FALSE)</f>
        <v>2</v>
      </c>
      <c r="W43" t="str">
        <f>IF(AND(T40=T43,U40=U43,V43&gt;V40),S40,S43)</f>
        <v>Jesús Romero</v>
      </c>
      <c r="X43">
        <f>VLOOKUP(W43,$S$40:$V$49,2,FALSE)</f>
        <v>0</v>
      </c>
      <c r="Y43">
        <f>VLOOKUP(W43,$S$40:$V$49,3,FALSE)</f>
        <v>-7</v>
      </c>
      <c r="Z43">
        <f>VLOOKUP(W43,$S$40:$V$49,4,FALSE)</f>
        <v>2</v>
      </c>
      <c r="AA43" t="str">
        <f>W43</f>
        <v>Jesús Romero</v>
      </c>
      <c r="AB43">
        <f>VLOOKUP(AA43,W40:Z49,2,FALSE)</f>
        <v>0</v>
      </c>
      <c r="AC43">
        <f>VLOOKUP(AA43,W40:Z49,3,FALSE)</f>
        <v>-7</v>
      </c>
      <c r="AD43">
        <f>VLOOKUP(AA43,W40:Z49,4,FALSE)</f>
        <v>2</v>
      </c>
      <c r="AE43" t="str">
        <f>IF(AND(AB41=AB43,AC41=AC43,AD43&gt;AD41),AA41,AA43)</f>
        <v>Jesús Romero</v>
      </c>
      <c r="AF43">
        <f>VLOOKUP(AE43,AA40:AD49,2,FALSE)</f>
        <v>0</v>
      </c>
      <c r="AG43">
        <f>VLOOKUP(AE43,AA40:AD49,3,FALSE)</f>
        <v>-7</v>
      </c>
      <c r="AH43">
        <f>VLOOKUP(AE43,AA40:AD49,4,FALSE)</f>
        <v>2</v>
      </c>
      <c r="AI43" t="str">
        <f>IF(AND(AF42=AF43,AG42=AG43,AH43&gt;AH42),AE42,AE43)</f>
        <v>Jesús Romero</v>
      </c>
      <c r="AJ43">
        <f>VLOOKUP(AI43,AE40:AH49,2,FALSE)</f>
        <v>0</v>
      </c>
      <c r="AK43">
        <f>VLOOKUP(AI43,AE40:AH49,3,FALSE)</f>
        <v>-7</v>
      </c>
      <c r="AL43">
        <f>VLOOKUP(AI43,AE40:AH49,4,FALSE)</f>
        <v>2</v>
      </c>
    </row>
    <row r="51" ht="12.75">
      <c r="F51" t="s">
        <v>27</v>
      </c>
    </row>
    <row r="52" spans="6:13" ht="12.75">
      <c r="F52" t="str">
        <f>AI40</f>
        <v>José M. Serrano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0</v>
      </c>
      <c r="M52">
        <f>VLOOKUP(F52,$F$16:$M$25,8,FALSE)</f>
        <v>9</v>
      </c>
    </row>
    <row r="53" spans="6:13" ht="12.75">
      <c r="F53" t="str">
        <f>AI41</f>
        <v>Mario Padilla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4</v>
      </c>
      <c r="M53">
        <f>VLOOKUP(F53,$F$16:$M$25,8,FALSE)</f>
        <v>6</v>
      </c>
    </row>
    <row r="54" spans="6:13" ht="12.75">
      <c r="F54" t="str">
        <f>AI42</f>
        <v>Sigfredo Reyes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3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Jesús Romero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2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str">
        <f>IF('- C -'!Q7&lt;&gt;"",'- C -'!Q7,"")</f>
        <v>José A. Fariña</v>
      </c>
      <c r="N2" t="str">
        <f>IF('- C -'!Q9&lt;&gt;"",'- C -'!Q9,"")</f>
        <v>David Remedios</v>
      </c>
      <c r="U2" t="str">
        <f>IF('- C -'!Q11&lt;&gt;"",'- C -'!Q11,"")</f>
        <v>Mario Gómez *</v>
      </c>
      <c r="AB2" t="str">
        <f>IF('- C -'!Q13&lt;&gt;"",'- C -'!Q13,"")</f>
        <v>Oscar Pérez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C -'!B6</f>
        <v>José A. Fariña</v>
      </c>
      <c r="B4" s="1">
        <f>IF('- C -'!C6&lt;&gt;"",'- C -'!C6,"")</f>
        <v>3</v>
      </c>
      <c r="C4" s="1" t="str">
        <f>'- C -'!D6</f>
        <v>-</v>
      </c>
      <c r="D4" s="1">
        <f>IF('- C -'!E6&lt;&gt;"",'- C -'!E6,"")</f>
        <v>0</v>
      </c>
      <c r="E4" s="3" t="str">
        <f>'- C -'!F6</f>
        <v>David Remedios</v>
      </c>
      <c r="F4" s="1">
        <f>COUNTBLANK('- C -'!C6:'- C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C -'!B7</f>
        <v>Mario Gómez *</v>
      </c>
      <c r="B5" s="1">
        <f>IF('- C -'!C7&lt;&gt;"",'- C -'!C7,"")</f>
        <v>0</v>
      </c>
      <c r="C5" s="1" t="str">
        <f>'- C -'!D7</f>
        <v>-</v>
      </c>
      <c r="D5" s="1">
        <f>IF('- C -'!E7&lt;&gt;"",'- C -'!E7,"")</f>
        <v>3</v>
      </c>
      <c r="E5" s="3" t="str">
        <f>'- C -'!F7</f>
        <v>Oscar Pérez</v>
      </c>
      <c r="F5" s="1">
        <f>COUNTBLANK('- C -'!C7:'- C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0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0</v>
      </c>
    </row>
    <row r="6" spans="1:33" ht="12.75">
      <c r="A6" s="2" t="str">
        <f>'- C -'!B8</f>
        <v>Oscar Pérez</v>
      </c>
      <c r="B6" s="1">
        <f>IF('- C -'!C8&lt;&gt;"",'- C -'!C8,"")</f>
        <v>3</v>
      </c>
      <c r="C6" s="1" t="str">
        <f>'- C -'!D8</f>
        <v>-</v>
      </c>
      <c r="D6" s="1">
        <f>IF('- C -'!E8&lt;&gt;"",'- C -'!E8,"")</f>
        <v>0</v>
      </c>
      <c r="E6" s="3" t="str">
        <f>'- C -'!F8</f>
        <v>David Remedios</v>
      </c>
      <c r="F6" s="1">
        <f>COUNTBLANK('- C -'!C8:'- C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0</v>
      </c>
      <c r="P6">
        <f t="shared" si="8"/>
        <v>0</v>
      </c>
      <c r="Q6">
        <f t="shared" si="9"/>
        <v>1</v>
      </c>
      <c r="R6">
        <f t="shared" si="10"/>
        <v>0</v>
      </c>
      <c r="S6">
        <f t="shared" si="11"/>
        <v>3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3</v>
      </c>
      <c r="AG6">
        <f t="shared" si="23"/>
        <v>0</v>
      </c>
    </row>
    <row r="7" spans="1:33" ht="12.75">
      <c r="A7" s="2" t="str">
        <f>'- C -'!B9</f>
        <v>José A. Fariña</v>
      </c>
      <c r="B7" s="1">
        <f>IF('- C -'!C9&lt;&gt;"",'- C -'!C9,"")</f>
        <v>3</v>
      </c>
      <c r="C7" s="1" t="str">
        <f>'- C -'!D9</f>
        <v>-</v>
      </c>
      <c r="D7" s="1">
        <f>IF('- C -'!E9&lt;&gt;"",'- C -'!E9,"")</f>
        <v>0</v>
      </c>
      <c r="E7" s="3" t="str">
        <f>'- C -'!F9</f>
        <v>Mario Gómez *</v>
      </c>
      <c r="F7" s="1">
        <f>COUNTBLANK('- C -'!C9:'- C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C -'!B10</f>
        <v>Oscar Pérez</v>
      </c>
      <c r="B8" s="1">
        <f>IF('- C -'!C10&lt;&gt;"",'- C -'!C10,"")</f>
        <v>1</v>
      </c>
      <c r="C8" s="1" t="str">
        <f>'- C -'!D10</f>
        <v>-</v>
      </c>
      <c r="D8" s="1">
        <f>IF('- C -'!E10&lt;&gt;"",'- C -'!E10,"")</f>
        <v>3</v>
      </c>
      <c r="E8" s="3" t="str">
        <f>'- C -'!F10</f>
        <v>José A. Fariña</v>
      </c>
      <c r="F8" s="1">
        <f>COUNTBLANK('- C -'!C10:'- C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1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1</v>
      </c>
      <c r="AG8">
        <f t="shared" si="23"/>
        <v>3</v>
      </c>
    </row>
    <row r="9" spans="1:33" ht="12.75">
      <c r="A9" s="2" t="str">
        <f>'- C -'!B11</f>
        <v>David Remedios</v>
      </c>
      <c r="B9" s="1">
        <f>IF('- C -'!C11&lt;&gt;"",'- C -'!C11,"")</f>
        <v>3</v>
      </c>
      <c r="C9" s="1" t="str">
        <f>'- C -'!D11</f>
        <v>-</v>
      </c>
      <c r="D9" s="1">
        <f>IF('- C -'!E11&lt;&gt;"",'- C -'!E11,"")</f>
        <v>0</v>
      </c>
      <c r="E9" s="3" t="str">
        <f>'- C -'!F11</f>
        <v>Mario Gómez *</v>
      </c>
      <c r="F9" s="1">
        <f>COUNTBLANK('- C -'!C11:'- C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1</v>
      </c>
      <c r="P9">
        <f t="shared" si="8"/>
        <v>0</v>
      </c>
      <c r="Q9">
        <f t="shared" si="9"/>
        <v>0</v>
      </c>
      <c r="R9">
        <f t="shared" si="10"/>
        <v>3</v>
      </c>
      <c r="S9">
        <f t="shared" si="11"/>
        <v>0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0</v>
      </c>
      <c r="Z9">
        <f t="shared" si="17"/>
        <v>3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1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3</v>
      </c>
      <c r="S10">
        <f t="shared" si="25"/>
        <v>6</v>
      </c>
      <c r="T10">
        <f>O10*3+P10</f>
        <v>3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0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2</v>
      </c>
      <c r="AD10">
        <f t="shared" si="27"/>
        <v>0</v>
      </c>
      <c r="AE10">
        <f t="shared" si="27"/>
        <v>1</v>
      </c>
      <c r="AF10">
        <f t="shared" si="27"/>
        <v>7</v>
      </c>
      <c r="AG10">
        <f t="shared" si="27"/>
        <v>3</v>
      </c>
      <c r="AH10">
        <f>AC10*3+AD10</f>
        <v>6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José A. Fariña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1</v>
      </c>
      <c r="M16">
        <f t="shared" si="28"/>
        <v>9</v>
      </c>
      <c r="O16" t="str">
        <f>IF($M16&gt;=$M17,$F16,$F17)</f>
        <v>José A. Fariña</v>
      </c>
      <c r="P16">
        <f>VLOOKUP(O16,$F$16:$M$25,8,FALSE)</f>
        <v>9</v>
      </c>
      <c r="S16" t="str">
        <f>IF($P16&gt;=$P18,$O16,$O18)</f>
        <v>José A. Fariña</v>
      </c>
      <c r="T16">
        <f>VLOOKUP(S16,$O$16:$P$25,2,FALSE)</f>
        <v>9</v>
      </c>
      <c r="W16" t="str">
        <f>IF($T16&gt;=$T19,$S16,$S19)</f>
        <v>José A. Fariña</v>
      </c>
      <c r="X16">
        <f>VLOOKUP(W16,$S$16:$T$25,2,FALSE)</f>
        <v>9</v>
      </c>
      <c r="AA16" t="str">
        <f>W16</f>
        <v>José A. Fariña</v>
      </c>
      <c r="AB16">
        <f>VLOOKUP(AA16,W16:X25,2,FALSE)</f>
        <v>9</v>
      </c>
      <c r="AE16" t="str">
        <f>AA16</f>
        <v>José A. Fariña</v>
      </c>
      <c r="AF16">
        <f>VLOOKUP(AE16,AA16:AB25,2,FALSE)</f>
        <v>9</v>
      </c>
      <c r="AI16" t="str">
        <f>AE16</f>
        <v>José A. Fariña</v>
      </c>
      <c r="AJ16">
        <f>VLOOKUP(AI16,AE16:AF25,2,FALSE)</f>
        <v>9</v>
      </c>
    </row>
    <row r="17" spans="6:36" ht="12.75">
      <c r="F17" t="str">
        <f>N2</f>
        <v>David Remedios</v>
      </c>
      <c r="G17">
        <f aca="true" t="shared" si="29" ref="G17:M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3</v>
      </c>
      <c r="L17">
        <f t="shared" si="29"/>
        <v>6</v>
      </c>
      <c r="M17">
        <f t="shared" si="29"/>
        <v>3</v>
      </c>
      <c r="O17" t="str">
        <f>IF($M17&lt;=$M16,$F17,$F16)</f>
        <v>David Remedios</v>
      </c>
      <c r="P17">
        <f>VLOOKUP(O17,$F$16:$M$25,8,FALSE)</f>
        <v>3</v>
      </c>
      <c r="S17" t="str">
        <f>O17</f>
        <v>David Remedios</v>
      </c>
      <c r="T17">
        <f>VLOOKUP(S17,$O$16:$P$25,2,FALSE)</f>
        <v>3</v>
      </c>
      <c r="W17" t="str">
        <f>S17</f>
        <v>David Remedios</v>
      </c>
      <c r="X17">
        <f>VLOOKUP(W17,$S$16:$T$25,2,FALSE)</f>
        <v>3</v>
      </c>
      <c r="AA17" t="str">
        <f>IF(X17&gt;=X18,W17,W18)</f>
        <v>David Remedios</v>
      </c>
      <c r="AB17">
        <f>VLOOKUP(AA17,W16:X25,2,FALSE)</f>
        <v>3</v>
      </c>
      <c r="AE17" t="str">
        <f>IF(AB17&gt;=AB19,AA17,AA19)</f>
        <v>Oscar Pérez</v>
      </c>
      <c r="AF17">
        <f>VLOOKUP(AE17,AA16:AB25,2,FALSE)</f>
        <v>6</v>
      </c>
      <c r="AI17" t="str">
        <f>AE17</f>
        <v>Oscar Pérez</v>
      </c>
      <c r="AJ17">
        <f>VLOOKUP(AI17,AE16:AF25,2,FALSE)</f>
        <v>6</v>
      </c>
    </row>
    <row r="18" spans="6:36" ht="12.75">
      <c r="F18" t="str">
        <f>U2</f>
        <v>Mario Gómez *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0</v>
      </c>
      <c r="L18">
        <f t="shared" si="30"/>
        <v>9</v>
      </c>
      <c r="M18">
        <f t="shared" si="30"/>
        <v>0</v>
      </c>
      <c r="O18" t="str">
        <f>F18</f>
        <v>Mario Gómez *</v>
      </c>
      <c r="P18">
        <f>VLOOKUP(O18,$F$16:$M$25,8,FALSE)</f>
        <v>0</v>
      </c>
      <c r="S18" t="str">
        <f>IF($P18&lt;=$P16,$O18,$O16)</f>
        <v>Mario Gómez *</v>
      </c>
      <c r="T18">
        <f>VLOOKUP(S18,$O$16:$P$25,2,FALSE)</f>
        <v>0</v>
      </c>
      <c r="W18" t="str">
        <f>S18</f>
        <v>Mario Gómez *</v>
      </c>
      <c r="X18">
        <f>VLOOKUP(W18,$S$16:$T$25,2,FALSE)</f>
        <v>0</v>
      </c>
      <c r="AA18" t="str">
        <f>IF(X18&lt;=X17,W18,W17)</f>
        <v>Mario Gómez *</v>
      </c>
      <c r="AB18">
        <f>VLOOKUP(AA18,W16:X25,2,FALSE)</f>
        <v>0</v>
      </c>
      <c r="AE18" t="str">
        <f>AA18</f>
        <v>Mario Gómez *</v>
      </c>
      <c r="AF18">
        <f>VLOOKUP(AE18,AA16:AB25,2,FALSE)</f>
        <v>0</v>
      </c>
      <c r="AI18" t="str">
        <f>IF(AF18&gt;=AF19,AE18,AE19)</f>
        <v>David Remedios</v>
      </c>
      <c r="AJ18">
        <f>VLOOKUP(AI18,AE16:AF25,2,FALSE)</f>
        <v>3</v>
      </c>
    </row>
    <row r="19" spans="6:36" ht="12.75">
      <c r="F19" t="str">
        <f>AB2</f>
        <v>Oscar Pérez</v>
      </c>
      <c r="G19">
        <f aca="true" t="shared" si="31" ref="G19:M19">AB10</f>
        <v>3</v>
      </c>
      <c r="H19">
        <f t="shared" si="31"/>
        <v>2</v>
      </c>
      <c r="I19">
        <f t="shared" si="31"/>
        <v>0</v>
      </c>
      <c r="J19">
        <f t="shared" si="31"/>
        <v>1</v>
      </c>
      <c r="K19">
        <f t="shared" si="31"/>
        <v>7</v>
      </c>
      <c r="L19">
        <f t="shared" si="31"/>
        <v>3</v>
      </c>
      <c r="M19">
        <f t="shared" si="31"/>
        <v>6</v>
      </c>
      <c r="O19" t="str">
        <f>F19</f>
        <v>Oscar Pérez</v>
      </c>
      <c r="P19">
        <f>VLOOKUP(O19,$F$16:$M$25,8,FALSE)</f>
        <v>6</v>
      </c>
      <c r="S19" t="str">
        <f>O19</f>
        <v>Oscar Pérez</v>
      </c>
      <c r="T19">
        <f>VLOOKUP(S19,$O$16:$P$25,2,FALSE)</f>
        <v>6</v>
      </c>
      <c r="W19" t="str">
        <f>IF($T19&lt;=$T16,$S19,$S16)</f>
        <v>Oscar Pérez</v>
      </c>
      <c r="X19">
        <f>VLOOKUP(W19,$S$16:$T$25,2,FALSE)</f>
        <v>6</v>
      </c>
      <c r="AA19" t="str">
        <f>W19</f>
        <v>Oscar Pérez</v>
      </c>
      <c r="AB19">
        <f>VLOOKUP(AA19,W16:X25,2,FALSE)</f>
        <v>6</v>
      </c>
      <c r="AE19" t="str">
        <f>IF(AB19&lt;=AB17,AA19,AA17)</f>
        <v>David Remedios</v>
      </c>
      <c r="AF19">
        <f>VLOOKUP(AE19,AA16:AB25,2,FALSE)</f>
        <v>3</v>
      </c>
      <c r="AI19" t="str">
        <f>IF(AF19&lt;=AF18,AE19,AE18)</f>
        <v>Mario Gómez *</v>
      </c>
      <c r="AJ19">
        <f>VLOOKUP(AI19,AE16:AF25,2,FALSE)</f>
        <v>0</v>
      </c>
    </row>
    <row r="28" spans="6:37" ht="12.75">
      <c r="F28" t="str">
        <f>AI16</f>
        <v>José A. Fariña</v>
      </c>
      <c r="J28">
        <f>AJ16</f>
        <v>9</v>
      </c>
      <c r="K28">
        <f>VLOOKUP(AI16,$F$16:$M$25,6,FALSE)</f>
        <v>9</v>
      </c>
      <c r="L28">
        <f>VLOOKUP(AI16,$F$16:$M$25,7,FALSE)</f>
        <v>1</v>
      </c>
      <c r="M28">
        <f>K28-L28</f>
        <v>8</v>
      </c>
      <c r="O28" t="str">
        <f>IF(AND($J28=$J29,$M29&gt;$M28),$F29,$F28)</f>
        <v>José A. Fariña</v>
      </c>
      <c r="P28">
        <f>VLOOKUP(O28,$F$28:$M$37,5,FALSE)</f>
        <v>9</v>
      </c>
      <c r="Q28">
        <f>VLOOKUP(O28,$F$28:$M$37,8,FALSE)</f>
        <v>8</v>
      </c>
      <c r="S28" t="str">
        <f>IF(AND(P28=P30,Q30&gt;Q28),O30,O28)</f>
        <v>José A. Fariña</v>
      </c>
      <c r="T28">
        <f>VLOOKUP(S28,$O$28:$Q$37,2,FALSE)</f>
        <v>9</v>
      </c>
      <c r="U28">
        <f>VLOOKUP(S28,$O$28:$Q$37,3,FALSE)</f>
        <v>8</v>
      </c>
      <c r="W28" t="str">
        <f>IF(AND(T28=T31,U31&gt;U28),S31,S28)</f>
        <v>José A. Fariña</v>
      </c>
      <c r="X28">
        <f>VLOOKUP(W28,$S$28:$U$37,2,FALSE)</f>
        <v>9</v>
      </c>
      <c r="Y28">
        <f>VLOOKUP(W28,$S$28:$U$37,3,FALSE)</f>
        <v>8</v>
      </c>
      <c r="AA28" t="str">
        <f>W28</f>
        <v>José A. Fariña</v>
      </c>
      <c r="AB28">
        <f>VLOOKUP(AA28,W28:Y37,2,FALSE)</f>
        <v>9</v>
      </c>
      <c r="AC28">
        <f>VLOOKUP(AA28,W28:Y37,3,FALSE)</f>
        <v>8</v>
      </c>
      <c r="AE28" t="str">
        <f>AA28</f>
        <v>José A. Fariña</v>
      </c>
      <c r="AF28">
        <f>VLOOKUP(AE28,AA28:AC37,2,FALSE)</f>
        <v>9</v>
      </c>
      <c r="AG28">
        <f>VLOOKUP(AE28,AA28:AC37,3,FALSE)</f>
        <v>8</v>
      </c>
      <c r="AI28" t="str">
        <f>AE28</f>
        <v>José A. Fariña</v>
      </c>
      <c r="AJ28">
        <f>VLOOKUP(AI28,AE28:AG37,2,FALSE)</f>
        <v>9</v>
      </c>
      <c r="AK28">
        <f>VLOOKUP(AI28,AE28:AG37,3,FALSE)</f>
        <v>8</v>
      </c>
    </row>
    <row r="29" spans="6:37" ht="12.75">
      <c r="F29" t="str">
        <f>AI17</f>
        <v>Oscar Pérez</v>
      </c>
      <c r="J29">
        <f>AJ17</f>
        <v>6</v>
      </c>
      <c r="K29">
        <f>VLOOKUP(AI17,$F$16:$M$25,6,FALSE)</f>
        <v>7</v>
      </c>
      <c r="L29">
        <f>VLOOKUP(AI17,$F$16:$M$25,7,FALSE)</f>
        <v>3</v>
      </c>
      <c r="M29">
        <f>K29-L29</f>
        <v>4</v>
      </c>
      <c r="O29" t="str">
        <f>IF(AND($J28=$J29,$M29&gt;$M28),$F28,$F29)</f>
        <v>Oscar Pérez</v>
      </c>
      <c r="P29">
        <f>VLOOKUP(O29,$F$28:$M$37,5,FALSE)</f>
        <v>6</v>
      </c>
      <c r="Q29">
        <f>VLOOKUP(O29,$F$28:$M$37,8,FALSE)</f>
        <v>4</v>
      </c>
      <c r="S29" t="str">
        <f>O29</f>
        <v>Oscar Pérez</v>
      </c>
      <c r="T29">
        <f>VLOOKUP(S29,$O$28:$Q$37,2,FALSE)</f>
        <v>6</v>
      </c>
      <c r="U29">
        <f>VLOOKUP(S29,$O$28:$Q$37,3,FALSE)</f>
        <v>4</v>
      </c>
      <c r="W29" t="str">
        <f>S29</f>
        <v>Oscar Pérez</v>
      </c>
      <c r="X29">
        <f>VLOOKUP(W29,$S$28:$U$37,2,FALSE)</f>
        <v>6</v>
      </c>
      <c r="Y29">
        <f>VLOOKUP(W29,$S$28:$U$37,3,FALSE)</f>
        <v>4</v>
      </c>
      <c r="AA29" t="str">
        <f>IF(AND(X29=X30,Y30&gt;Y29),W30,W29)</f>
        <v>Oscar Pérez</v>
      </c>
      <c r="AB29">
        <f>VLOOKUP(AA29,W28:Y37,2,FALSE)</f>
        <v>6</v>
      </c>
      <c r="AC29">
        <f>VLOOKUP(AA29,W28:Y37,3,FALSE)</f>
        <v>4</v>
      </c>
      <c r="AE29" t="str">
        <f>IF(AND(AB29=AB31,AC31&gt;AC29),AA31,AA29)</f>
        <v>Oscar Pérez</v>
      </c>
      <c r="AF29">
        <f>VLOOKUP(AE29,AA28:AC37,2,FALSE)</f>
        <v>6</v>
      </c>
      <c r="AG29">
        <f>VLOOKUP(AE29,AA28:AC37,3,FALSE)</f>
        <v>4</v>
      </c>
      <c r="AI29" t="str">
        <f>AE29</f>
        <v>Oscar Pérez</v>
      </c>
      <c r="AJ29">
        <f>VLOOKUP(AI29,AE28:AG37,2,FALSE)</f>
        <v>6</v>
      </c>
      <c r="AK29">
        <f>VLOOKUP(AI29,AE28:AG37,3,FALSE)</f>
        <v>4</v>
      </c>
    </row>
    <row r="30" spans="6:37" ht="12.75">
      <c r="F30" t="str">
        <f>AI18</f>
        <v>David Remedios</v>
      </c>
      <c r="J30">
        <f>AJ18</f>
        <v>3</v>
      </c>
      <c r="K30">
        <f>VLOOKUP(AI18,$F$16:$M$25,6,FALSE)</f>
        <v>3</v>
      </c>
      <c r="L30">
        <f>VLOOKUP(AI18,$F$16:$M$25,7,FALSE)</f>
        <v>6</v>
      </c>
      <c r="M30">
        <f>K30-L30</f>
        <v>-3</v>
      </c>
      <c r="O30" t="str">
        <f>F30</f>
        <v>David Remedios</v>
      </c>
      <c r="P30">
        <f>VLOOKUP(O30,$F$28:$M$37,5,FALSE)</f>
        <v>3</v>
      </c>
      <c r="Q30">
        <f>VLOOKUP(O30,$F$28:$M$37,8,FALSE)</f>
        <v>-3</v>
      </c>
      <c r="S30" t="str">
        <f>IF(AND($P28=P30,Q30&gt;Q28),O28,O30)</f>
        <v>David Remedios</v>
      </c>
      <c r="T30">
        <f>VLOOKUP(S30,$O$28:$Q$37,2,FALSE)</f>
        <v>3</v>
      </c>
      <c r="U30">
        <f>VLOOKUP(S30,$O$28:$Q$37,3,FALSE)</f>
        <v>-3</v>
      </c>
      <c r="W30" t="str">
        <f>S30</f>
        <v>David Remedios</v>
      </c>
      <c r="X30">
        <f>VLOOKUP(W30,$S$28:$U$37,2,FALSE)</f>
        <v>3</v>
      </c>
      <c r="Y30">
        <f>VLOOKUP(W30,$S$28:$U$37,3,FALSE)</f>
        <v>-3</v>
      </c>
      <c r="AA30" t="str">
        <f>IF(AND(X29=X30,Y30&gt;Y29),W29,W30)</f>
        <v>David Remedios</v>
      </c>
      <c r="AB30">
        <f>VLOOKUP(AA30,W28:Y37,2,FALSE)</f>
        <v>3</v>
      </c>
      <c r="AC30">
        <f>VLOOKUP(AA30,W28:Y37,3,FALSE)</f>
        <v>-3</v>
      </c>
      <c r="AE30" t="str">
        <f>AA30</f>
        <v>David Remedios</v>
      </c>
      <c r="AF30">
        <f>VLOOKUP(AE30,AA28:AC37,2,FALSE)</f>
        <v>3</v>
      </c>
      <c r="AG30">
        <f>VLOOKUP(AE30,AA28:AC37,3,FALSE)</f>
        <v>-3</v>
      </c>
      <c r="AI30" t="str">
        <f>IF(AND(AF30=AF31,AG31&gt;AG30),AE31,AE30)</f>
        <v>David Remedios</v>
      </c>
      <c r="AJ30">
        <f>VLOOKUP(AI30,AE28:AG37,2,FALSE)</f>
        <v>3</v>
      </c>
      <c r="AK30">
        <f>VLOOKUP(AI30,AE28:AG37,3,FALSE)</f>
        <v>-3</v>
      </c>
    </row>
    <row r="31" spans="6:37" ht="12.75">
      <c r="F31" t="str">
        <f>AI19</f>
        <v>Mario Gómez *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Mario Gómez *</v>
      </c>
      <c r="P31">
        <f>VLOOKUP(O31,$F$28:$M$37,5,FALSE)</f>
        <v>0</v>
      </c>
      <c r="Q31">
        <f>VLOOKUP(O31,$F$28:$M$37,8,FALSE)</f>
        <v>-9</v>
      </c>
      <c r="S31" t="str">
        <f>O31</f>
        <v>Mario Gómez *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Mario Gómez *</v>
      </c>
      <c r="X31">
        <f>VLOOKUP(W31,$S$28:$U$37,2,FALSE)</f>
        <v>0</v>
      </c>
      <c r="Y31">
        <f>VLOOKUP(W31,$S$28:$U$37,3,FALSE)</f>
        <v>-9</v>
      </c>
      <c r="AA31" t="str">
        <f>W31</f>
        <v>Mario Gómez *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Mario Gómez *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Mario Gómez *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José A. Fariña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1</v>
      </c>
      <c r="M40">
        <f>K40-L40</f>
        <v>8</v>
      </c>
      <c r="O40" t="str">
        <f>IF(AND(J40=J41,M40=M41,K41&gt;K40),F41,F40)</f>
        <v>José A. Fariña</v>
      </c>
      <c r="P40">
        <f>VLOOKUP(O40,$F$40:$M$49,5,FALSE)</f>
        <v>9</v>
      </c>
      <c r="Q40">
        <f>VLOOKUP(O40,$F$40:$M$49,8,FALSE)</f>
        <v>8</v>
      </c>
      <c r="R40">
        <f>VLOOKUP(O40,$F$40:$M$49,6,FALSE)</f>
        <v>9</v>
      </c>
      <c r="S40" t="str">
        <f>IF(AND(P40=P42,Q40=Q42,R42&gt;R40),O42,O40)</f>
        <v>José A. Fariña</v>
      </c>
      <c r="T40">
        <f>VLOOKUP(S40,$O$40:$R$49,2,FALSE)</f>
        <v>9</v>
      </c>
      <c r="U40">
        <f>VLOOKUP(S40,$O$40:$R$49,3,FALSE)</f>
        <v>8</v>
      </c>
      <c r="V40">
        <f>VLOOKUP(S40,$O$40:$R$49,4,FALSE)</f>
        <v>9</v>
      </c>
      <c r="W40" t="str">
        <f>IF(AND(T40=T43,U40=U43,V43&gt;V40),S43,S40)</f>
        <v>José A. Fariña</v>
      </c>
      <c r="X40">
        <f>VLOOKUP(W40,$S$40:$V$49,2,FALSE)</f>
        <v>9</v>
      </c>
      <c r="Y40">
        <f>VLOOKUP(W40,$S$40:$V$49,3,FALSE)</f>
        <v>8</v>
      </c>
      <c r="Z40">
        <f>VLOOKUP(W40,$S$40:$V$49,4,FALSE)</f>
        <v>9</v>
      </c>
      <c r="AA40" t="str">
        <f>W40</f>
        <v>José A. Fariña</v>
      </c>
      <c r="AB40">
        <f>VLOOKUP(AA40,W40:Z49,2,FALSE)</f>
        <v>9</v>
      </c>
      <c r="AC40">
        <f>VLOOKUP(AA40,W40:Z49,3,FALSE)</f>
        <v>8</v>
      </c>
      <c r="AD40">
        <f>VLOOKUP(AA40,W40:Z49,4,FALSE)</f>
        <v>9</v>
      </c>
      <c r="AE40" t="str">
        <f>AA40</f>
        <v>José A. Fariña</v>
      </c>
      <c r="AF40">
        <f>VLOOKUP(AE40,AA40:AD49,2,FALSE)</f>
        <v>9</v>
      </c>
      <c r="AG40">
        <f>VLOOKUP(AE40,AA40:AD49,3,FALSE)</f>
        <v>8</v>
      </c>
      <c r="AH40">
        <f>VLOOKUP(AE40,AA40:AD49,4,FALSE)</f>
        <v>9</v>
      </c>
      <c r="AI40" t="str">
        <f>AE40</f>
        <v>José A. Fariña</v>
      </c>
      <c r="AJ40">
        <f>VLOOKUP(AI40,AE40:AH49,2,FALSE)</f>
        <v>9</v>
      </c>
      <c r="AK40">
        <f>VLOOKUP(AI40,AE40:AH49,3,FALSE)</f>
        <v>8</v>
      </c>
      <c r="AL40">
        <f>VLOOKUP(AI40,AE40:AH49,4,FALSE)</f>
        <v>9</v>
      </c>
    </row>
    <row r="41" spans="6:38" ht="12.75">
      <c r="F41" t="str">
        <f>AI29</f>
        <v>Oscar Pérez</v>
      </c>
      <c r="J41">
        <f>VLOOKUP(F41,$F$16:$M$25,8,FALSE)</f>
        <v>6</v>
      </c>
      <c r="K41">
        <f>VLOOKUP(F41,$F$16:$M$25,6,FALSE)</f>
        <v>7</v>
      </c>
      <c r="L41">
        <f>VLOOKUP(F41,$F$16:$M$25,7,FALSE)</f>
        <v>3</v>
      </c>
      <c r="M41">
        <f>K41-L41</f>
        <v>4</v>
      </c>
      <c r="O41" t="str">
        <f>IF(AND(J40=J41,M40=M41,K41&gt;K40),F40,F41)</f>
        <v>Oscar Pérez</v>
      </c>
      <c r="P41">
        <f>VLOOKUP(O41,$F$40:$M$49,5,FALSE)</f>
        <v>6</v>
      </c>
      <c r="Q41">
        <f>VLOOKUP(O41,$F$40:$M$49,8,FALSE)</f>
        <v>4</v>
      </c>
      <c r="R41">
        <f>VLOOKUP(O41,$F$40:$M$49,6,FALSE)</f>
        <v>7</v>
      </c>
      <c r="S41" t="str">
        <f>O41</f>
        <v>Oscar Pérez</v>
      </c>
      <c r="T41">
        <f>VLOOKUP(S41,$O$40:$R$49,2,FALSE)</f>
        <v>6</v>
      </c>
      <c r="U41">
        <f>VLOOKUP(S41,$O$40:$R$49,3,FALSE)</f>
        <v>4</v>
      </c>
      <c r="V41">
        <f>VLOOKUP(S41,$O$40:$R$49,4,FALSE)</f>
        <v>7</v>
      </c>
      <c r="W41" t="str">
        <f>S41</f>
        <v>Oscar Pérez</v>
      </c>
      <c r="X41">
        <f>VLOOKUP(W41,$S$40:$V$49,2,FALSE)</f>
        <v>6</v>
      </c>
      <c r="Y41">
        <f>VLOOKUP(W41,$S$40:$V$49,3,FALSE)</f>
        <v>4</v>
      </c>
      <c r="Z41">
        <f>VLOOKUP(W41,$S$40:$V$49,4,FALSE)</f>
        <v>7</v>
      </c>
      <c r="AA41" t="str">
        <f>IF(AND(X41=X42,Y41=Y42,Z42&gt;Z41),W42,W41)</f>
        <v>Oscar Pérez</v>
      </c>
      <c r="AB41">
        <f>VLOOKUP(AA41,W40:Z49,2,FALSE)</f>
        <v>6</v>
      </c>
      <c r="AC41">
        <f>VLOOKUP(AA41,W40:Z49,3,FALSE)</f>
        <v>4</v>
      </c>
      <c r="AD41">
        <f>VLOOKUP(AA41,W40:Z49,4,FALSE)</f>
        <v>7</v>
      </c>
      <c r="AE41" t="str">
        <f>IF(AND(AB41=AB43,AC41=AC43,AD43&gt;AD41),AA43,AA41)</f>
        <v>Oscar Pérez</v>
      </c>
      <c r="AF41">
        <f>VLOOKUP(AE41,AA40:AD49,2,FALSE)</f>
        <v>6</v>
      </c>
      <c r="AG41">
        <f>VLOOKUP(AE41,AA40:AD49,3,FALSE)</f>
        <v>4</v>
      </c>
      <c r="AH41">
        <f>VLOOKUP(AE41,AA40:AD49,4,FALSE)</f>
        <v>7</v>
      </c>
      <c r="AI41" t="str">
        <f>AE41</f>
        <v>Oscar Pérez</v>
      </c>
      <c r="AJ41">
        <f>VLOOKUP(AI41,AE40:AH49,2,FALSE)</f>
        <v>6</v>
      </c>
      <c r="AK41">
        <f>VLOOKUP(AI41,AE40:AH49,3,FALSE)</f>
        <v>4</v>
      </c>
      <c r="AL41">
        <f>VLOOKUP(AI41,AE40:AH49,4,FALSE)</f>
        <v>7</v>
      </c>
    </row>
    <row r="42" spans="6:38" ht="12.75">
      <c r="F42" t="str">
        <f>AI30</f>
        <v>David Remedios</v>
      </c>
      <c r="J42">
        <f>VLOOKUP(F42,$F$16:$M$25,8,FALSE)</f>
        <v>3</v>
      </c>
      <c r="K42">
        <f>VLOOKUP(F42,$F$16:$M$25,6,FALSE)</f>
        <v>3</v>
      </c>
      <c r="L42">
        <f>VLOOKUP(F42,$F$16:$M$25,7,FALSE)</f>
        <v>6</v>
      </c>
      <c r="M42">
        <f>K42-L42</f>
        <v>-3</v>
      </c>
      <c r="O42" t="str">
        <f>F42</f>
        <v>David Remedios</v>
      </c>
      <c r="P42">
        <f>VLOOKUP(O42,$F$40:$M$49,5,FALSE)</f>
        <v>3</v>
      </c>
      <c r="Q42">
        <f>VLOOKUP(O42,$F$40:$M$49,8,FALSE)</f>
        <v>-3</v>
      </c>
      <c r="R42">
        <f>VLOOKUP(O42,$F$40:$M$49,6,FALSE)</f>
        <v>3</v>
      </c>
      <c r="S42" t="str">
        <f>IF(AND(P40=P42,Q40=Q42,R42&gt;R40),O40,O42)</f>
        <v>David Remedios</v>
      </c>
      <c r="T42">
        <f>VLOOKUP(S42,$O$40:$R$49,2,FALSE)</f>
        <v>3</v>
      </c>
      <c r="U42">
        <f>VLOOKUP(S42,$O$40:$R$49,3,FALSE)</f>
        <v>-3</v>
      </c>
      <c r="V42">
        <f>VLOOKUP(S42,$O$40:$R$49,4,FALSE)</f>
        <v>3</v>
      </c>
      <c r="W42" t="str">
        <f>S42</f>
        <v>David Remedios</v>
      </c>
      <c r="X42">
        <f>VLOOKUP(W42,$S$40:$V$49,2,FALSE)</f>
        <v>3</v>
      </c>
      <c r="Y42">
        <f>VLOOKUP(W42,$S$40:$V$49,3,FALSE)</f>
        <v>-3</v>
      </c>
      <c r="Z42">
        <f>VLOOKUP(W42,$S$40:$V$49,4,FALSE)</f>
        <v>3</v>
      </c>
      <c r="AA42" t="str">
        <f>IF(AND(X41=X42,Y41=Y42,Z42&gt;Z41),W41,W42)</f>
        <v>David Remedios</v>
      </c>
      <c r="AB42">
        <f>VLOOKUP(AA42,W40:Z49,2,FALSE)</f>
        <v>3</v>
      </c>
      <c r="AC42">
        <f>VLOOKUP(AA42,W40:Z49,3,FALSE)</f>
        <v>-3</v>
      </c>
      <c r="AD42">
        <f>VLOOKUP(AA42,W40:Z49,4,FALSE)</f>
        <v>3</v>
      </c>
      <c r="AE42" t="str">
        <f>AA42</f>
        <v>David Remedios</v>
      </c>
      <c r="AF42">
        <f>VLOOKUP(AE42,AA40:AD49,2,FALSE)</f>
        <v>3</v>
      </c>
      <c r="AG42">
        <f>VLOOKUP(AE42,AA40:AD49,3,FALSE)</f>
        <v>-3</v>
      </c>
      <c r="AH42">
        <f>VLOOKUP(AE42,AA40:AD49,4,FALSE)</f>
        <v>3</v>
      </c>
      <c r="AI42" t="str">
        <f>IF(AND(AF42=AF43,AG42=AG43,AH43&gt;AH42),AE43,AE42)</f>
        <v>David Remedios</v>
      </c>
      <c r="AJ42">
        <f>VLOOKUP(AI42,AE40:AH49,2,FALSE)</f>
        <v>3</v>
      </c>
      <c r="AK42">
        <f>VLOOKUP(AI42,AE40:AH49,3,FALSE)</f>
        <v>-3</v>
      </c>
      <c r="AL42">
        <f>VLOOKUP(AI42,AE40:AH49,4,FALSE)</f>
        <v>3</v>
      </c>
    </row>
    <row r="43" spans="6:38" ht="12.75">
      <c r="F43" t="str">
        <f>AI31</f>
        <v>Mario Gómez *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Mario Gómez *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Mario Gómez *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Mario Gómez *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Mario Gómez *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Mario Gómez *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Mario Gómez *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José A. Fariña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1</v>
      </c>
      <c r="M52">
        <f>VLOOKUP(F52,$F$16:$M$25,8,FALSE)</f>
        <v>9</v>
      </c>
    </row>
    <row r="53" spans="6:13" ht="12.75">
      <c r="F53" t="str">
        <f>AI41</f>
        <v>Oscar Pérez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7</v>
      </c>
      <c r="L53">
        <f>VLOOKUP(F53,$F$16:$M$25,7,FALSE)</f>
        <v>3</v>
      </c>
      <c r="M53">
        <f>VLOOKUP(F53,$F$16:$M$25,8,FALSE)</f>
        <v>6</v>
      </c>
    </row>
    <row r="54" spans="6:13" ht="12.75">
      <c r="F54" t="str">
        <f>AI42</f>
        <v>David Remedios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3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Mario Gómez *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27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U20" sqref="U2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95" t="s">
        <v>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5">
        <v>2010</v>
      </c>
      <c r="U1" s="295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9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5"/>
      <c r="U2" s="295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ht="21" customHeight="1">
      <c r="A3" s="112"/>
      <c r="B3" s="147"/>
      <c r="C3" s="147"/>
      <c r="D3" s="147"/>
      <c r="E3" s="147"/>
      <c r="F3" s="145"/>
      <c r="G3" s="149"/>
      <c r="H3" s="147"/>
      <c r="I3" s="147"/>
      <c r="J3" s="147"/>
      <c r="K3" s="147"/>
      <c r="L3" s="148"/>
      <c r="M3" s="148"/>
      <c r="N3" s="112"/>
      <c r="O3" s="112"/>
      <c r="P3" s="112"/>
      <c r="Q3" s="112"/>
      <c r="R3" s="168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2.75" customHeight="1">
      <c r="A4" s="112"/>
      <c r="B4" s="301" t="s">
        <v>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12"/>
      <c r="O4" s="112"/>
      <c r="P4" s="289" t="s">
        <v>71</v>
      </c>
      <c r="Q4" s="290"/>
      <c r="R4" s="290"/>
      <c r="S4" s="29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2.75" customHeight="1">
      <c r="A5" s="112"/>
      <c r="B5" s="225" t="s">
        <v>49</v>
      </c>
      <c r="C5" s="138"/>
      <c r="D5" s="138"/>
      <c r="E5" s="138"/>
      <c r="F5" s="225" t="s">
        <v>49</v>
      </c>
      <c r="G5" s="140" t="s">
        <v>47</v>
      </c>
      <c r="H5" s="297" t="s">
        <v>18</v>
      </c>
      <c r="I5" s="297"/>
      <c r="J5" s="297" t="s">
        <v>36</v>
      </c>
      <c r="K5" s="297"/>
      <c r="L5" s="297" t="s">
        <v>44</v>
      </c>
      <c r="M5" s="297"/>
      <c r="N5" s="112"/>
      <c r="O5" s="112"/>
      <c r="P5" s="290"/>
      <c r="Q5" s="290"/>
      <c r="R5" s="290"/>
      <c r="S5" s="290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32" ht="14.25" customHeight="1">
      <c r="A6" s="114">
        <f aca="true" t="shared" si="0" ref="A6:A11">IF(OR(L6="finalizado",L6="en juego",L6="hoy!"),"Ø","")</f>
      </c>
      <c r="B6" s="153" t="str">
        <f>IF(Q7&lt;&gt;"",Q7,"")</f>
        <v>R. Ernesto Pérez</v>
      </c>
      <c r="C6" s="66">
        <v>3</v>
      </c>
      <c r="D6" s="154" t="s">
        <v>4</v>
      </c>
      <c r="E6" s="66">
        <v>1</v>
      </c>
      <c r="F6" s="155" t="str">
        <f>IF(Q9&lt;&gt;"",Q9,"")</f>
        <v>Baltasar Pérez</v>
      </c>
      <c r="G6" s="156" t="s">
        <v>46</v>
      </c>
      <c r="H6" s="298">
        <v>40293</v>
      </c>
      <c r="I6" s="298"/>
      <c r="J6" s="291">
        <v>0.4166666666666667</v>
      </c>
      <c r="K6" s="291"/>
      <c r="L6" s="293">
        <v>6</v>
      </c>
      <c r="M6" s="294"/>
      <c r="N6" s="112"/>
      <c r="O6" s="115"/>
      <c r="P6" s="112"/>
      <c r="Q6" s="112"/>
      <c r="R6" s="149"/>
      <c r="S6" s="115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14.25" customHeight="1">
      <c r="A7" s="114">
        <f t="shared" si="0"/>
      </c>
      <c r="B7" s="153" t="str">
        <f>IF(Q11&lt;&gt;"",Q11,"")</f>
        <v>Roberto Chico</v>
      </c>
      <c r="C7" s="66">
        <v>3</v>
      </c>
      <c r="D7" s="154" t="s">
        <v>4</v>
      </c>
      <c r="E7" s="66">
        <v>0</v>
      </c>
      <c r="F7" s="155" t="str">
        <f>IF(Q13&lt;&gt;"",Q13,"")</f>
        <v>Tomás García *</v>
      </c>
      <c r="G7" s="156" t="s">
        <v>46</v>
      </c>
      <c r="H7" s="298">
        <v>40293</v>
      </c>
      <c r="I7" s="298"/>
      <c r="J7" s="291">
        <v>0.4305555555555556</v>
      </c>
      <c r="K7" s="291"/>
      <c r="L7" s="293">
        <v>6</v>
      </c>
      <c r="M7" s="294"/>
      <c r="N7" s="116"/>
      <c r="O7" s="184"/>
      <c r="P7" s="150"/>
      <c r="Q7" s="300" t="s">
        <v>75</v>
      </c>
      <c r="R7" s="300"/>
      <c r="S7" s="151"/>
      <c r="T7" s="112"/>
      <c r="U7" s="12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14.25" customHeight="1">
      <c r="A8" s="114">
        <f t="shared" si="0"/>
      </c>
      <c r="B8" s="153" t="str">
        <f>IF(Q7&lt;&gt;"",Q7,"")</f>
        <v>R. Ernesto Pérez</v>
      </c>
      <c r="C8" s="66">
        <v>3</v>
      </c>
      <c r="D8" s="154" t="s">
        <v>4</v>
      </c>
      <c r="E8" s="66">
        <v>0</v>
      </c>
      <c r="F8" s="155" t="str">
        <f>IF(Q11&lt;&gt;"",Q11,"")</f>
        <v>Roberto Chico</v>
      </c>
      <c r="G8" s="156" t="s">
        <v>46</v>
      </c>
      <c r="H8" s="298">
        <v>40293</v>
      </c>
      <c r="I8" s="298"/>
      <c r="J8" s="291">
        <v>0.4444444444444444</v>
      </c>
      <c r="K8" s="291"/>
      <c r="L8" s="293">
        <v>6</v>
      </c>
      <c r="M8" s="294"/>
      <c r="N8" s="118"/>
      <c r="O8" s="185"/>
      <c r="P8" s="150"/>
      <c r="Q8" s="152"/>
      <c r="R8" s="152"/>
      <c r="S8" s="151"/>
      <c r="T8" s="112"/>
      <c r="U8" s="12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ht="14.25" customHeight="1">
      <c r="A9" s="114">
        <f t="shared" si="0"/>
      </c>
      <c r="B9" s="153" t="str">
        <f>IF(Q13&lt;&gt;"",Q13,"")</f>
        <v>Tomás García *</v>
      </c>
      <c r="C9" s="66">
        <v>0</v>
      </c>
      <c r="D9" s="154" t="s">
        <v>4</v>
      </c>
      <c r="E9" s="66">
        <v>3</v>
      </c>
      <c r="F9" s="155" t="str">
        <f>IF(Q9&lt;&gt;"",Q9,"")</f>
        <v>Baltasar Pérez</v>
      </c>
      <c r="G9" s="156" t="s">
        <v>46</v>
      </c>
      <c r="H9" s="298">
        <v>40293</v>
      </c>
      <c r="I9" s="298"/>
      <c r="J9" s="291">
        <v>0.4583333333333333</v>
      </c>
      <c r="K9" s="291"/>
      <c r="L9" s="293">
        <v>6</v>
      </c>
      <c r="M9" s="294"/>
      <c r="N9" s="112"/>
      <c r="O9" s="115"/>
      <c r="P9" s="150"/>
      <c r="Q9" s="300" t="s">
        <v>60</v>
      </c>
      <c r="R9" s="300"/>
      <c r="S9" s="151"/>
      <c r="T9" s="112"/>
      <c r="U9" s="12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ht="14.25" customHeight="1">
      <c r="A10" s="114">
        <f t="shared" si="0"/>
      </c>
      <c r="B10" s="153" t="str">
        <f>IF(Q9&lt;&gt;"",Q9,"")</f>
        <v>Baltasar Pérez</v>
      </c>
      <c r="C10" s="66">
        <v>2</v>
      </c>
      <c r="D10" s="154" t="s">
        <v>4</v>
      </c>
      <c r="E10" s="66">
        <v>3</v>
      </c>
      <c r="F10" s="155" t="str">
        <f>IF(Q11&lt;&gt;"",Q11,"")</f>
        <v>Roberto Chico</v>
      </c>
      <c r="G10" s="156" t="s">
        <v>46</v>
      </c>
      <c r="H10" s="298">
        <v>40293</v>
      </c>
      <c r="I10" s="298"/>
      <c r="J10" s="291">
        <v>0.47222222222222227</v>
      </c>
      <c r="K10" s="291"/>
      <c r="L10" s="293">
        <v>6</v>
      </c>
      <c r="M10" s="294"/>
      <c r="N10" s="112"/>
      <c r="O10" s="115"/>
      <c r="P10" s="150"/>
      <c r="Q10" s="152"/>
      <c r="R10" s="152"/>
      <c r="S10" s="151"/>
      <c r="T10" s="112"/>
      <c r="U10" s="12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ht="14.25" customHeight="1">
      <c r="A11" s="114">
        <f t="shared" si="0"/>
      </c>
      <c r="B11" s="153" t="str">
        <f>IF(Q13&lt;&gt;"",Q13,"")</f>
        <v>Tomás García *</v>
      </c>
      <c r="C11" s="66">
        <v>0</v>
      </c>
      <c r="D11" s="154" t="s">
        <v>4</v>
      </c>
      <c r="E11" s="66">
        <v>3</v>
      </c>
      <c r="F11" s="155" t="str">
        <f>IF(Q7&lt;&gt;"",Q7,"")</f>
        <v>R. Ernesto Pérez</v>
      </c>
      <c r="G11" s="156" t="s">
        <v>46</v>
      </c>
      <c r="H11" s="298">
        <v>40293</v>
      </c>
      <c r="I11" s="298"/>
      <c r="J11" s="291">
        <v>0.4861111111111111</v>
      </c>
      <c r="K11" s="291"/>
      <c r="L11" s="293">
        <v>6</v>
      </c>
      <c r="M11" s="294"/>
      <c r="N11" s="112"/>
      <c r="O11" s="115"/>
      <c r="P11" s="150"/>
      <c r="Q11" s="300" t="s">
        <v>59</v>
      </c>
      <c r="R11" s="300"/>
      <c r="S11" s="151"/>
      <c r="T11" s="112"/>
      <c r="U11" s="199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14.25" customHeight="1">
      <c r="A12" s="115"/>
      <c r="B12" s="227" t="s">
        <v>87</v>
      </c>
      <c r="C12" s="124"/>
      <c r="D12" s="125"/>
      <c r="E12" s="124"/>
      <c r="F12" s="115"/>
      <c r="G12" s="126"/>
      <c r="H12" s="125"/>
      <c r="I12" s="127"/>
      <c r="J12" s="113"/>
      <c r="K12" s="157"/>
      <c r="L12" s="128"/>
      <c r="M12" s="128"/>
      <c r="N12" s="112"/>
      <c r="O12" s="115"/>
      <c r="P12" s="150"/>
      <c r="Q12" s="152"/>
      <c r="R12" s="152"/>
      <c r="S12" s="151"/>
      <c r="T12" s="112"/>
      <c r="U12" s="12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ht="14.25" customHeight="1">
      <c r="A13" s="112"/>
      <c r="B13" s="123"/>
      <c r="C13" s="124"/>
      <c r="D13" s="125"/>
      <c r="E13" s="124"/>
      <c r="F13" s="115"/>
      <c r="G13" s="126"/>
      <c r="H13" s="125"/>
      <c r="I13" s="125"/>
      <c r="J13" s="113"/>
      <c r="K13" s="158"/>
      <c r="L13" s="128"/>
      <c r="M13" s="128"/>
      <c r="N13" s="112"/>
      <c r="O13" s="115"/>
      <c r="P13" s="150"/>
      <c r="Q13" s="300" t="s">
        <v>86</v>
      </c>
      <c r="R13" s="300"/>
      <c r="S13" s="151"/>
      <c r="T13" s="112"/>
      <c r="U13" s="199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3.5" customHeight="1">
      <c r="A14" s="112"/>
      <c r="B14" s="123"/>
      <c r="C14" s="124"/>
      <c r="D14" s="125"/>
      <c r="E14" s="124"/>
      <c r="F14" s="115"/>
      <c r="G14" s="159"/>
      <c r="H14" s="160"/>
      <c r="I14" s="160"/>
      <c r="J14" s="148"/>
      <c r="K14" s="146"/>
      <c r="L14" s="161"/>
      <c r="M14" s="161"/>
      <c r="N14" s="147"/>
      <c r="O14" s="147"/>
      <c r="P14" s="112"/>
      <c r="Q14" s="191"/>
      <c r="R14" s="167"/>
      <c r="S14" s="115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ht="12.75">
      <c r="A15" s="112"/>
      <c r="B15" s="112"/>
      <c r="C15" s="112"/>
      <c r="D15" s="112"/>
      <c r="E15" s="112"/>
      <c r="F15" s="112"/>
      <c r="G15" s="292" t="s">
        <v>88</v>
      </c>
      <c r="H15" s="292"/>
      <c r="I15" s="292"/>
      <c r="J15" s="292"/>
      <c r="K15" s="292"/>
      <c r="L15" s="292"/>
      <c r="M15" s="292"/>
      <c r="N15" s="292"/>
      <c r="O15" s="292"/>
      <c r="P15" s="112"/>
      <c r="Q15" s="192"/>
      <c r="R15" s="168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ht="12.75">
      <c r="A16" s="112"/>
      <c r="B16" s="112"/>
      <c r="C16" s="112"/>
      <c r="D16" s="112"/>
      <c r="E16" s="112"/>
      <c r="F16" s="112"/>
      <c r="G16" s="130"/>
      <c r="H16" s="186" t="s">
        <v>19</v>
      </c>
      <c r="I16" s="186" t="s">
        <v>20</v>
      </c>
      <c r="J16" s="186" t="s">
        <v>21</v>
      </c>
      <c r="K16" s="186" t="s">
        <v>22</v>
      </c>
      <c r="L16" s="186" t="s">
        <v>42</v>
      </c>
      <c r="M16" s="186" t="s">
        <v>43</v>
      </c>
      <c r="N16" s="186" t="s">
        <v>23</v>
      </c>
      <c r="O16" s="186" t="s">
        <v>24</v>
      </c>
      <c r="P16" s="112"/>
      <c r="Q16" s="192"/>
      <c r="R16" s="168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ht="12.75">
      <c r="A17" s="112"/>
      <c r="B17" s="112"/>
      <c r="C17" s="112"/>
      <c r="D17" s="112"/>
      <c r="E17" s="141"/>
      <c r="F17" s="142" t="s">
        <v>74</v>
      </c>
      <c r="G17" s="162" t="str">
        <f>calculoA!F52</f>
        <v>R. Ernesto Pérez</v>
      </c>
      <c r="H17" s="163">
        <f>calculoA!G52</f>
        <v>3</v>
      </c>
      <c r="I17" s="163">
        <f>calculoA!H52</f>
        <v>3</v>
      </c>
      <c r="J17" s="163">
        <f>calculoA!I52</f>
        <v>0</v>
      </c>
      <c r="K17" s="163">
        <f>calculoA!J52</f>
        <v>0</v>
      </c>
      <c r="L17" s="163">
        <f>calculoA!K52</f>
        <v>9</v>
      </c>
      <c r="M17" s="163">
        <f>calculoA!L52</f>
        <v>1</v>
      </c>
      <c r="N17" s="163">
        <f>L17-M17</f>
        <v>8</v>
      </c>
      <c r="O17" s="163">
        <v>6</v>
      </c>
      <c r="P17" s="132"/>
      <c r="Q17" s="193"/>
      <c r="R17" s="169"/>
      <c r="S17" s="131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ht="12.75">
      <c r="A18" s="112"/>
      <c r="B18" s="112"/>
      <c r="C18" s="112"/>
      <c r="D18" s="112"/>
      <c r="E18" s="141"/>
      <c r="F18" s="142" t="s">
        <v>74</v>
      </c>
      <c r="G18" s="162" t="str">
        <f>calculoA!F53</f>
        <v>Roberto Chico</v>
      </c>
      <c r="H18" s="163">
        <f>calculoA!G53</f>
        <v>3</v>
      </c>
      <c r="I18" s="163">
        <f>calculoA!H53</f>
        <v>2</v>
      </c>
      <c r="J18" s="163">
        <f>calculoA!I53</f>
        <v>0</v>
      </c>
      <c r="K18" s="163">
        <f>calculoA!J53</f>
        <v>1</v>
      </c>
      <c r="L18" s="163">
        <f>calculoA!K53</f>
        <v>6</v>
      </c>
      <c r="M18" s="163">
        <f>calculoA!L53</f>
        <v>5</v>
      </c>
      <c r="N18" s="163">
        <f>L18-M18</f>
        <v>1</v>
      </c>
      <c r="O18" s="163">
        <v>4</v>
      </c>
      <c r="P18" s="132"/>
      <c r="Q18" s="193"/>
      <c r="R18" s="169"/>
      <c r="S18" s="131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ht="12.75">
      <c r="A19" s="112"/>
      <c r="B19" s="112"/>
      <c r="C19" s="112"/>
      <c r="D19" s="112"/>
      <c r="E19" s="141"/>
      <c r="F19" s="142" t="s">
        <v>74</v>
      </c>
      <c r="G19" s="162" t="str">
        <f>calculoA!F54</f>
        <v>Baltasar Pérez</v>
      </c>
      <c r="H19" s="228">
        <f>calculoA!G54</f>
        <v>3</v>
      </c>
      <c r="I19" s="228">
        <f>calculoA!H54</f>
        <v>1</v>
      </c>
      <c r="J19" s="228">
        <f>calculoA!I54</f>
        <v>0</v>
      </c>
      <c r="K19" s="228">
        <f>calculoA!J54</f>
        <v>2</v>
      </c>
      <c r="L19" s="228">
        <f>calculoA!K54</f>
        <v>6</v>
      </c>
      <c r="M19" s="228">
        <f>calculoA!L54</f>
        <v>6</v>
      </c>
      <c r="N19" s="228">
        <f>L19-M19</f>
        <v>0</v>
      </c>
      <c r="O19" s="228">
        <v>2</v>
      </c>
      <c r="P19" s="133"/>
      <c r="Q19" s="193"/>
      <c r="R19" s="169"/>
      <c r="S19" s="131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ht="12.75">
      <c r="A20" s="112"/>
      <c r="B20" s="112"/>
      <c r="C20" s="112"/>
      <c r="D20" s="112"/>
      <c r="E20" s="112"/>
      <c r="F20" s="200"/>
      <c r="G20" s="164" t="str">
        <f>calculoA!F55</f>
        <v>Tomás García *</v>
      </c>
      <c r="H20" s="163">
        <f>calculoA!G55</f>
        <v>3</v>
      </c>
      <c r="I20" s="163">
        <f>calculoA!H55</f>
        <v>0</v>
      </c>
      <c r="J20" s="163">
        <f>calculoA!I55</f>
        <v>0</v>
      </c>
      <c r="K20" s="163">
        <f>calculoA!J55</f>
        <v>3</v>
      </c>
      <c r="L20" s="163">
        <f>calculoA!K55</f>
        <v>0</v>
      </c>
      <c r="M20" s="163">
        <f>calculoA!L55</f>
        <v>9</v>
      </c>
      <c r="N20" s="163">
        <f>L20-M20</f>
        <v>-9</v>
      </c>
      <c r="O20" s="163">
        <f>calculoA!M55</f>
        <v>0</v>
      </c>
      <c r="P20" s="133"/>
      <c r="Q20" s="194"/>
      <c r="R20" s="170"/>
      <c r="S20" s="133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34"/>
      <c r="O21" s="134"/>
      <c r="P21" s="134"/>
      <c r="Q21" s="195"/>
      <c r="R21" s="171"/>
      <c r="S21" s="134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ht="11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34"/>
      <c r="O22" s="134"/>
      <c r="P22" s="134"/>
      <c r="Q22" s="195"/>
      <c r="R22" s="171"/>
      <c r="S22" s="134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ht="9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34"/>
      <c r="O23" s="134"/>
      <c r="P23" s="134"/>
      <c r="Q23" s="145"/>
      <c r="R23" s="149"/>
      <c r="S23" s="134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ht="13.5">
      <c r="A24" s="112"/>
      <c r="B24" s="135"/>
      <c r="C24" s="136"/>
      <c r="D24" s="112"/>
      <c r="E24" s="112"/>
      <c r="F24" s="112"/>
      <c r="G24" s="112"/>
      <c r="H24" s="112"/>
      <c r="I24" s="112"/>
      <c r="J24" s="112"/>
      <c r="K24" s="112"/>
      <c r="L24" s="112"/>
      <c r="M24" s="141"/>
      <c r="N24" s="143"/>
      <c r="O24" s="143"/>
      <c r="P24" s="144" t="s">
        <v>25</v>
      </c>
      <c r="Q24" s="165">
        <f ca="1">TODAY()</f>
        <v>42414</v>
      </c>
      <c r="R24" s="166">
        <f ca="1">NOW()</f>
        <v>42414.450261226855</v>
      </c>
      <c r="S24" s="137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.75" hidden="1">
      <c r="A25" s="112"/>
      <c r="B25" s="112"/>
      <c r="C25" s="112"/>
      <c r="D25" s="112"/>
      <c r="E25" s="112"/>
      <c r="F25" s="29"/>
      <c r="G25" s="29"/>
      <c r="H25" s="29"/>
      <c r="I25" s="29"/>
      <c r="J25" s="29"/>
      <c r="K25" s="29"/>
      <c r="L25" s="29"/>
      <c r="M25" s="201"/>
      <c r="N25" s="202"/>
      <c r="O25" s="202"/>
      <c r="P25" s="202"/>
      <c r="Q25" s="202">
        <f>HOUR(R24)</f>
        <v>10</v>
      </c>
      <c r="R25" s="202">
        <f>MINUTE(R24)</f>
        <v>48</v>
      </c>
      <c r="S25" s="30"/>
      <c r="T25" s="29"/>
      <c r="U25" s="29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ht="12.75" hidden="1">
      <c r="A26" s="112"/>
      <c r="B26" s="112"/>
      <c r="C26" s="112"/>
      <c r="D26" s="112"/>
      <c r="E26" s="112"/>
      <c r="F26" s="29"/>
      <c r="G26" s="29"/>
      <c r="H26" s="29"/>
      <c r="I26" s="29"/>
      <c r="J26" s="29"/>
      <c r="K26" s="29"/>
      <c r="L26" s="29"/>
      <c r="M26" s="201"/>
      <c r="N26" s="202"/>
      <c r="O26" s="202"/>
      <c r="P26" s="202"/>
      <c r="Q26" s="202"/>
      <c r="R26" s="203">
        <f>TIME(Q25,R25,0)</f>
        <v>0.45</v>
      </c>
      <c r="S26" s="30"/>
      <c r="T26" s="29"/>
      <c r="U26" s="29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41"/>
      <c r="N27" s="189"/>
      <c r="O27" s="189"/>
      <c r="P27" s="189"/>
      <c r="Q27" s="189"/>
      <c r="R27" s="189"/>
      <c r="S27" s="137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41"/>
      <c r="N28" s="189"/>
      <c r="O28" s="189"/>
      <c r="P28" s="189"/>
      <c r="Q28" s="299" t="s">
        <v>35</v>
      </c>
      <c r="R28" s="299"/>
      <c r="S28" s="137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spans="1:3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34"/>
      <c r="O29" s="134"/>
      <c r="P29" s="134"/>
      <c r="Q29" s="137"/>
      <c r="R29" s="137"/>
      <c r="S29" s="137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3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1:32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1:32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</row>
    <row r="36" spans="1:32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</row>
    <row r="38" spans="1:32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</row>
    <row r="39" spans="1:32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</row>
    <row r="40" spans="1:3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  <row r="42" spans="1:3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</row>
    <row r="43" spans="1:32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</row>
    <row r="46" spans="1:3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</row>
    <row r="47" spans="1:3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</row>
    <row r="48" spans="1:32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</row>
    <row r="49" spans="1:32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</row>
    <row r="50" spans="1:32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</row>
    <row r="51" spans="1:32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</row>
    <row r="52" spans="1:32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:32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</row>
    <row r="54" spans="1:32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:32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:32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</row>
    <row r="57" spans="1:32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:32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</row>
    <row r="62" spans="1:32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</row>
    <row r="63" spans="1:32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</row>
    <row r="64" spans="1:32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</row>
    <row r="66" spans="1:32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</row>
    <row r="68" spans="1:32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</row>
    <row r="69" spans="1:32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</row>
  </sheetData>
  <sheetProtection/>
  <mergeCells count="31">
    <mergeCell ref="B4:M4"/>
    <mergeCell ref="J11:K11"/>
    <mergeCell ref="H11:I11"/>
    <mergeCell ref="L5:M5"/>
    <mergeCell ref="H8:I8"/>
    <mergeCell ref="L9:M9"/>
    <mergeCell ref="H9:I9"/>
    <mergeCell ref="H5:I5"/>
    <mergeCell ref="Q28:R28"/>
    <mergeCell ref="Q7:R7"/>
    <mergeCell ref="Q9:R9"/>
    <mergeCell ref="Q11:R11"/>
    <mergeCell ref="Q13:R13"/>
    <mergeCell ref="J10:K10"/>
    <mergeCell ref="L6:M6"/>
    <mergeCell ref="J5:K5"/>
    <mergeCell ref="H10:I10"/>
    <mergeCell ref="H7:I7"/>
    <mergeCell ref="J9:K9"/>
    <mergeCell ref="L11:M11"/>
    <mergeCell ref="H6:I6"/>
    <mergeCell ref="P4:S5"/>
    <mergeCell ref="J7:K7"/>
    <mergeCell ref="G15:O15"/>
    <mergeCell ref="L10:M10"/>
    <mergeCell ref="T1:U2"/>
    <mergeCell ref="J6:K6"/>
    <mergeCell ref="L7:M7"/>
    <mergeCell ref="L8:M8"/>
    <mergeCell ref="J8:K8"/>
    <mergeCell ref="A1:S2"/>
  </mergeCells>
  <conditionalFormatting sqref="F17:F18">
    <cfRule type="expression" priority="34" dxfId="163" stopIfTrue="1">
      <formula>IF(AND($H$17=3,$H$18=3,$H$19=3,$H$20=3),1,0)</formula>
    </cfRule>
  </conditionalFormatting>
  <conditionalFormatting sqref="G17:O18">
    <cfRule type="expression" priority="35" dxfId="1" stopIfTrue="1">
      <formula>IF(AND($H$17=3,$H$18=3,$H$19=3,$H$20=3),1,0)</formula>
    </cfRule>
  </conditionalFormatting>
  <conditionalFormatting sqref="B7:G7 J7:M7">
    <cfRule type="expression" priority="36" dxfId="1" stopIfTrue="1">
      <formula>IF(OR($L$7="en juego",$L$7="hoy!"),1,0)</formula>
    </cfRule>
  </conditionalFormatting>
  <conditionalFormatting sqref="B6:M6 C7:C11 E7:E11 G7:G11 H7:I7">
    <cfRule type="expression" priority="37" dxfId="1" stopIfTrue="1">
      <formula>IF(OR($L$6="en juego",$L$6="hoy!"),1,0)</formula>
    </cfRule>
  </conditionalFormatting>
  <conditionalFormatting sqref="B8:M8">
    <cfRule type="expression" priority="38" dxfId="1" stopIfTrue="1">
      <formula>IF(OR($L$8="en juego",$L$8="hoy!"),1,0)</formula>
    </cfRule>
  </conditionalFormatting>
  <conditionalFormatting sqref="B9:M9">
    <cfRule type="expression" priority="39" dxfId="1" stopIfTrue="1">
      <formula>IF(OR($L$9="en juego",$L$9="hoy!"),1,0)</formula>
    </cfRule>
  </conditionalFormatting>
  <conditionalFormatting sqref="B10:M10 H11:K11">
    <cfRule type="expression" priority="40" dxfId="1" stopIfTrue="1">
      <formula>IF(OR($L$10="en juego",$L$10="hoy!"),1,0)</formula>
    </cfRule>
  </conditionalFormatting>
  <conditionalFormatting sqref="B11:G11 L11:M11">
    <cfRule type="expression" priority="41" dxfId="1" stopIfTrue="1">
      <formula>IF(OR($L$11="en juego",$L$11="hoy!"),1,0)</formula>
    </cfRule>
  </conditionalFormatting>
  <conditionalFormatting sqref="F9">
    <cfRule type="expression" priority="33" dxfId="1" stopIfTrue="1">
      <formula>IF(OR($L$6="en juego",$L$6="hoy!"),1,0)</formula>
    </cfRule>
  </conditionalFormatting>
  <conditionalFormatting sqref="F9">
    <cfRule type="expression" priority="32" dxfId="1" stopIfTrue="1">
      <formula>IF(OR($L$6="en juego",$L$6="hoy!"),1,0)</formula>
    </cfRule>
  </conditionalFormatting>
  <conditionalFormatting sqref="J8:K8">
    <cfRule type="expression" priority="31" dxfId="1" stopIfTrue="1">
      <formula>IF(OR($L$7="en juego",$L$7="hoy!"),1,0)</formula>
    </cfRule>
  </conditionalFormatting>
  <conditionalFormatting sqref="G6:G11">
    <cfRule type="expression" priority="30" dxfId="1" stopIfTrue="1">
      <formula>IF(OR($L$8="en juego",$L$8="hoy!"),1,0)</formula>
    </cfRule>
  </conditionalFormatting>
  <conditionalFormatting sqref="H8:I9">
    <cfRule type="expression" priority="29" dxfId="1" stopIfTrue="1">
      <formula>IF(OR($L$6="en juego",$L$6="hoy!"),1,0)</formula>
    </cfRule>
  </conditionalFormatting>
  <conditionalFormatting sqref="H10:I10">
    <cfRule type="expression" priority="28" dxfId="1" stopIfTrue="1">
      <formula>IF(OR($L$8="en juego",$L$8="hoy!"),1,0)</formula>
    </cfRule>
  </conditionalFormatting>
  <conditionalFormatting sqref="H11:I11">
    <cfRule type="expression" priority="27" dxfId="1" stopIfTrue="1">
      <formula>IF(OR($L$9="en juego",$L$9="hoy!"),1,0)</formula>
    </cfRule>
  </conditionalFormatting>
  <conditionalFormatting sqref="H10:I11">
    <cfRule type="expression" priority="26" dxfId="1" stopIfTrue="1">
      <formula>IF(OR($L$6="en juego",$L$6="hoy!"),1,0)</formula>
    </cfRule>
  </conditionalFormatting>
  <conditionalFormatting sqref="J10:K10">
    <cfRule type="expression" priority="25" dxfId="1" stopIfTrue="1">
      <formula>IF(OR($L$7="en juego",$L$7="hoy!"),1,0)</formula>
    </cfRule>
  </conditionalFormatting>
  <conditionalFormatting sqref="J9:K9">
    <cfRule type="expression" priority="24" dxfId="1" stopIfTrue="1">
      <formula>IF(OR($L$6="en juego",$L$6="hoy!"),1,0)</formula>
    </cfRule>
  </conditionalFormatting>
  <conditionalFormatting sqref="J11:K11">
    <cfRule type="expression" priority="23" dxfId="1" stopIfTrue="1">
      <formula>IF(OR($L$8="en juego",$L$8="hoy!"),1,0)</formula>
    </cfRule>
  </conditionalFormatting>
  <conditionalFormatting sqref="J11:K11">
    <cfRule type="expression" priority="22" dxfId="1" stopIfTrue="1">
      <formula>IF(OR($L$7="en juego",$L$7="hoy!"),1,0)</formula>
    </cfRule>
  </conditionalFormatting>
  <conditionalFormatting sqref="L7:M7">
    <cfRule type="expression" priority="21" dxfId="1" stopIfTrue="1">
      <formula>IF(OR($L$6="en juego",$L$6="hoy!"),1,0)</formula>
    </cfRule>
  </conditionalFormatting>
  <conditionalFormatting sqref="L9:M9">
    <cfRule type="expression" priority="20" dxfId="1" stopIfTrue="1">
      <formula>IF(OR($L$7="en juego",$L$7="hoy!"),1,0)</formula>
    </cfRule>
  </conditionalFormatting>
  <conditionalFormatting sqref="L8:M8">
    <cfRule type="expression" priority="19" dxfId="1" stopIfTrue="1">
      <formula>IF(OR($L$6="en juego",$L$6="hoy!"),1,0)</formula>
    </cfRule>
  </conditionalFormatting>
  <conditionalFormatting sqref="L9:M9">
    <cfRule type="expression" priority="18" dxfId="1" stopIfTrue="1">
      <formula>IF(OR($L$6="en juego",$L$6="hoy!"),1,0)</formula>
    </cfRule>
  </conditionalFormatting>
  <conditionalFormatting sqref="L10:M10">
    <cfRule type="expression" priority="17" dxfId="1" stopIfTrue="1">
      <formula>IF(OR($L$8="en juego",$L$8="hoy!"),1,0)</formula>
    </cfRule>
  </conditionalFormatting>
  <conditionalFormatting sqref="L11:M11">
    <cfRule type="expression" priority="16" dxfId="1" stopIfTrue="1">
      <formula>IF(OR($L$9="en juego",$L$9="hoy!"),1,0)</formula>
    </cfRule>
  </conditionalFormatting>
  <conditionalFormatting sqref="L11:M11">
    <cfRule type="expression" priority="15" dxfId="1" stopIfTrue="1">
      <formula>IF(OR($L$7="en juego",$L$7="hoy!"),1,0)</formula>
    </cfRule>
  </conditionalFormatting>
  <conditionalFormatting sqref="L10:M10">
    <cfRule type="expression" priority="14" dxfId="1" stopIfTrue="1">
      <formula>IF(OR($L$6="en juego",$L$6="hoy!"),1,0)</formula>
    </cfRule>
  </conditionalFormatting>
  <conditionalFormatting sqref="L11:M11">
    <cfRule type="expression" priority="13" dxfId="1" stopIfTrue="1">
      <formula>IF(OR($L$6="en juego",$L$6="hoy!"),1,0)</formula>
    </cfRule>
  </conditionalFormatting>
  <conditionalFormatting sqref="H8:I9">
    <cfRule type="expression" priority="12" dxfId="1" stopIfTrue="1">
      <formula>IF(OR($L$6="en juego",$L$6="hoy!"),1,0)</formula>
    </cfRule>
  </conditionalFormatting>
  <conditionalFormatting sqref="H10:I10">
    <cfRule type="expression" priority="11" dxfId="1" stopIfTrue="1">
      <formula>IF(OR($L$8="en juego",$L$8="hoy!"),1,0)</formula>
    </cfRule>
  </conditionalFormatting>
  <conditionalFormatting sqref="H11:I11">
    <cfRule type="expression" priority="10" dxfId="1" stopIfTrue="1">
      <formula>IF(OR($L$9="en juego",$L$9="hoy!"),1,0)</formula>
    </cfRule>
  </conditionalFormatting>
  <conditionalFormatting sqref="H10:I11">
    <cfRule type="expression" priority="9" dxfId="1" stopIfTrue="1">
      <formula>IF(OR($L$6="en juego",$L$6="hoy!"),1,0)</formula>
    </cfRule>
  </conditionalFormatting>
  <conditionalFormatting sqref="H10:I11">
    <cfRule type="expression" priority="8" dxfId="1" stopIfTrue="1">
      <formula>IF(OR($L$6="en juego",$L$6="hoy!"),1,0)</formula>
    </cfRule>
  </conditionalFormatting>
  <conditionalFormatting sqref="H8:I9">
    <cfRule type="expression" priority="7" dxfId="1" stopIfTrue="1">
      <formula>IF(OR($L$6="en juego",$L$6="hoy!"),1,0)</formula>
    </cfRule>
  </conditionalFormatting>
  <conditionalFormatting sqref="H10:I10">
    <cfRule type="expression" priority="6" dxfId="1" stopIfTrue="1">
      <formula>IF(OR($L$8="en juego",$L$8="hoy!"),1,0)</formula>
    </cfRule>
  </conditionalFormatting>
  <conditionalFormatting sqref="H11:I11">
    <cfRule type="expression" priority="5" dxfId="1" stopIfTrue="1">
      <formula>IF(OR($L$9="en juego",$L$9="hoy!"),1,0)</formula>
    </cfRule>
  </conditionalFormatting>
  <conditionalFormatting sqref="H10:I11">
    <cfRule type="expression" priority="4" dxfId="1" stopIfTrue="1">
      <formula>IF(OR($L$6="en juego",$L$6="hoy!"),1,0)</formula>
    </cfRule>
  </conditionalFormatting>
  <conditionalFormatting sqref="H10:I11">
    <cfRule type="expression" priority="3" dxfId="1" stopIfTrue="1">
      <formula>IF(OR($L$6="en juego",$L$6="hoy!"),1,0)</formula>
    </cfRule>
  </conditionalFormatting>
  <conditionalFormatting sqref="H10:I11">
    <cfRule type="expression" priority="2" dxfId="1" stopIfTrue="1">
      <formula>IF(OR($L$6="en juego",$L$6="hoy!"),1,0)</formula>
    </cfRule>
  </conditionalFormatting>
  <conditionalFormatting sqref="F19">
    <cfRule type="expression" priority="1" dxfId="163" stopIfTrue="1">
      <formula>IF(AND($H$17=3,$H$18=3,$H$19=3,$H$20=3),1,0)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 B8:B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T17" sqref="T17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85156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95" t="s">
        <v>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5">
        <v>2010</v>
      </c>
      <c r="U1" s="295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9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5"/>
      <c r="U2" s="295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ht="21" customHeight="1">
      <c r="A3" s="112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48"/>
      <c r="N3" s="112"/>
      <c r="O3" s="112"/>
      <c r="P3" s="112"/>
      <c r="Q3" s="112"/>
      <c r="R3" s="168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2.75">
      <c r="A4" s="112"/>
      <c r="B4" s="301" t="s">
        <v>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12"/>
      <c r="O4" s="112"/>
      <c r="P4" s="302" t="s">
        <v>70</v>
      </c>
      <c r="Q4" s="303"/>
      <c r="R4" s="303"/>
      <c r="S4" s="303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2.75">
      <c r="A5" s="112"/>
      <c r="B5" s="225" t="s">
        <v>49</v>
      </c>
      <c r="C5" s="138"/>
      <c r="D5" s="138"/>
      <c r="E5" s="138"/>
      <c r="F5" s="225" t="s">
        <v>49</v>
      </c>
      <c r="G5" s="139" t="s">
        <v>47</v>
      </c>
      <c r="H5" s="297" t="s">
        <v>18</v>
      </c>
      <c r="I5" s="297"/>
      <c r="J5" s="297" t="s">
        <v>36</v>
      </c>
      <c r="K5" s="297"/>
      <c r="L5" s="297" t="s">
        <v>44</v>
      </c>
      <c r="M5" s="297"/>
      <c r="N5" s="112"/>
      <c r="O5" s="112"/>
      <c r="P5" s="303"/>
      <c r="Q5" s="303"/>
      <c r="R5" s="303"/>
      <c r="S5" s="30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32" ht="14.25" customHeight="1">
      <c r="A6" s="114">
        <f aca="true" t="shared" si="0" ref="A6:A11">IF(OR(L6="finalizado",L6="en juego",L6="hoy!"),"Ø","")</f>
      </c>
      <c r="B6" s="153" t="str">
        <f>IF(Q7&lt;&gt;"",Q7,"")</f>
        <v>José M. Serrano</v>
      </c>
      <c r="C6" s="66">
        <v>3</v>
      </c>
      <c r="D6" s="154" t="s">
        <v>4</v>
      </c>
      <c r="E6" s="66">
        <v>0</v>
      </c>
      <c r="F6" s="155" t="str">
        <f>IF(Q9&lt;&gt;"",Q9,"")</f>
        <v>Jesús Romero</v>
      </c>
      <c r="G6" s="156" t="s">
        <v>46</v>
      </c>
      <c r="H6" s="298">
        <v>40293</v>
      </c>
      <c r="I6" s="298"/>
      <c r="J6" s="291">
        <v>0.4166666666666667</v>
      </c>
      <c r="K6" s="291"/>
      <c r="L6" s="293">
        <v>7</v>
      </c>
      <c r="M6" s="294"/>
      <c r="N6" s="112"/>
      <c r="O6" s="115"/>
      <c r="P6" s="112"/>
      <c r="Q6" s="112"/>
      <c r="R6" s="149"/>
      <c r="S6" s="115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14.25" customHeight="1">
      <c r="A7" s="114">
        <f t="shared" si="0"/>
      </c>
      <c r="B7" s="153" t="str">
        <f>IF(Q11&lt;&gt;"",Q11,"")</f>
        <v>Mario Padilla</v>
      </c>
      <c r="C7" s="66">
        <v>3</v>
      </c>
      <c r="D7" s="154" t="s">
        <v>4</v>
      </c>
      <c r="E7" s="66">
        <v>0</v>
      </c>
      <c r="F7" s="155" t="str">
        <f>IF(Q13&lt;&gt;"",Q13,"")</f>
        <v>Sigfredo Reyes</v>
      </c>
      <c r="G7" s="156" t="s">
        <v>46</v>
      </c>
      <c r="H7" s="298">
        <v>40293</v>
      </c>
      <c r="I7" s="298"/>
      <c r="J7" s="291">
        <v>0.4305555555555556</v>
      </c>
      <c r="K7" s="291"/>
      <c r="L7" s="293">
        <v>7</v>
      </c>
      <c r="M7" s="294"/>
      <c r="N7" s="116"/>
      <c r="O7" s="184"/>
      <c r="P7" s="150"/>
      <c r="Q7" s="300" t="s">
        <v>61</v>
      </c>
      <c r="R7" s="300"/>
      <c r="S7" s="151"/>
      <c r="T7" s="112"/>
      <c r="U7" s="12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14.25" customHeight="1">
      <c r="A8" s="114">
        <f t="shared" si="0"/>
      </c>
      <c r="B8" s="153" t="str">
        <f>IF(Q13&lt;&gt;"",Q13,"")</f>
        <v>Sigfredo Reyes</v>
      </c>
      <c r="C8" s="66">
        <v>3</v>
      </c>
      <c r="D8" s="154" t="s">
        <v>4</v>
      </c>
      <c r="E8" s="66">
        <v>1</v>
      </c>
      <c r="F8" s="155" t="str">
        <f>IF(Q9&lt;&gt;"",Q9,"")</f>
        <v>Jesús Romero</v>
      </c>
      <c r="G8" s="156" t="s">
        <v>46</v>
      </c>
      <c r="H8" s="298">
        <v>40293</v>
      </c>
      <c r="I8" s="298"/>
      <c r="J8" s="291">
        <v>0.4444444444444444</v>
      </c>
      <c r="K8" s="291"/>
      <c r="L8" s="293">
        <v>7</v>
      </c>
      <c r="M8" s="294"/>
      <c r="N8" s="118"/>
      <c r="O8" s="185"/>
      <c r="P8" s="150"/>
      <c r="Q8" s="152"/>
      <c r="R8" s="152"/>
      <c r="S8" s="151"/>
      <c r="T8" s="112"/>
      <c r="U8" s="121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ht="14.25" customHeight="1">
      <c r="A9" s="114">
        <f t="shared" si="0"/>
      </c>
      <c r="B9" s="153" t="str">
        <f>IF(Q7&lt;&gt;"",Q7,"")</f>
        <v>José M. Serrano</v>
      </c>
      <c r="C9" s="66">
        <v>3</v>
      </c>
      <c r="D9" s="154" t="s">
        <v>4</v>
      </c>
      <c r="E9" s="66">
        <v>0</v>
      </c>
      <c r="F9" s="155" t="str">
        <f>IF(Q11&lt;&gt;"",Q11,"")</f>
        <v>Mario Padilla</v>
      </c>
      <c r="G9" s="156" t="s">
        <v>46</v>
      </c>
      <c r="H9" s="298">
        <v>40293</v>
      </c>
      <c r="I9" s="298"/>
      <c r="J9" s="291">
        <v>0.4583333333333333</v>
      </c>
      <c r="K9" s="291"/>
      <c r="L9" s="293">
        <v>7</v>
      </c>
      <c r="M9" s="294"/>
      <c r="N9" s="112"/>
      <c r="O9" s="115"/>
      <c r="P9" s="150"/>
      <c r="Q9" s="300" t="s">
        <v>62</v>
      </c>
      <c r="R9" s="300"/>
      <c r="S9" s="151"/>
      <c r="T9" s="112"/>
      <c r="U9" s="12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ht="14.25" customHeight="1">
      <c r="A10" s="114">
        <f t="shared" si="0"/>
      </c>
      <c r="B10" s="153" t="str">
        <f>IF(Q9&lt;&gt;"",Q9,"")</f>
        <v>Jesús Romero</v>
      </c>
      <c r="C10" s="66">
        <v>1</v>
      </c>
      <c r="D10" s="154" t="s">
        <v>4</v>
      </c>
      <c r="E10" s="66">
        <v>3</v>
      </c>
      <c r="F10" s="155" t="str">
        <f>IF(Q11&lt;&gt;"",Q11,"")</f>
        <v>Mario Padilla</v>
      </c>
      <c r="G10" s="156" t="s">
        <v>46</v>
      </c>
      <c r="H10" s="298">
        <v>40293</v>
      </c>
      <c r="I10" s="298"/>
      <c r="J10" s="291">
        <v>0.47222222222222227</v>
      </c>
      <c r="K10" s="291"/>
      <c r="L10" s="293">
        <v>7</v>
      </c>
      <c r="M10" s="294"/>
      <c r="N10" s="112"/>
      <c r="O10" s="115"/>
      <c r="P10" s="150"/>
      <c r="Q10" s="152"/>
      <c r="R10" s="152"/>
      <c r="S10" s="151"/>
      <c r="T10" s="112"/>
      <c r="U10" s="12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ht="14.25" customHeight="1">
      <c r="A11" s="114">
        <f t="shared" si="0"/>
      </c>
      <c r="B11" s="153" t="str">
        <f>IF(Q13&lt;&gt;"",Q13,"")</f>
        <v>Sigfredo Reyes</v>
      </c>
      <c r="C11" s="66">
        <v>0</v>
      </c>
      <c r="D11" s="154" t="s">
        <v>4</v>
      </c>
      <c r="E11" s="66">
        <v>3</v>
      </c>
      <c r="F11" s="155" t="str">
        <f>IF(Q7&lt;&gt;"",Q7,"")</f>
        <v>José M. Serrano</v>
      </c>
      <c r="G11" s="156" t="s">
        <v>46</v>
      </c>
      <c r="H11" s="298">
        <v>40293</v>
      </c>
      <c r="I11" s="298"/>
      <c r="J11" s="291">
        <v>0.4861111111111111</v>
      </c>
      <c r="K11" s="291"/>
      <c r="L11" s="293">
        <v>7</v>
      </c>
      <c r="M11" s="294"/>
      <c r="N11" s="112"/>
      <c r="O11" s="115"/>
      <c r="P11" s="150"/>
      <c r="Q11" s="300" t="s">
        <v>63</v>
      </c>
      <c r="R11" s="300"/>
      <c r="S11" s="151"/>
      <c r="T11" s="112"/>
      <c r="U11" s="12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14.25" customHeight="1">
      <c r="A12" s="115"/>
      <c r="B12" s="123"/>
      <c r="C12" s="124"/>
      <c r="D12" s="125"/>
      <c r="E12" s="124"/>
      <c r="F12" s="115"/>
      <c r="G12" s="126"/>
      <c r="H12" s="125"/>
      <c r="I12" s="127"/>
      <c r="J12" s="198"/>
      <c r="K12" s="196"/>
      <c r="L12" s="197"/>
      <c r="M12" s="197"/>
      <c r="N12" s="115"/>
      <c r="O12" s="115"/>
      <c r="P12" s="150"/>
      <c r="Q12" s="152"/>
      <c r="R12" s="152"/>
      <c r="S12" s="151"/>
      <c r="T12" s="112"/>
      <c r="U12" s="12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ht="14.25" customHeight="1">
      <c r="A13" s="112"/>
      <c r="B13" s="123"/>
      <c r="C13" s="124"/>
      <c r="D13" s="125"/>
      <c r="E13" s="124"/>
      <c r="F13" s="115"/>
      <c r="G13" s="126"/>
      <c r="H13" s="125"/>
      <c r="I13" s="125"/>
      <c r="J13" s="158"/>
      <c r="K13" s="113"/>
      <c r="L13" s="197"/>
      <c r="M13" s="197"/>
      <c r="N13" s="115"/>
      <c r="O13" s="115"/>
      <c r="P13" s="150"/>
      <c r="Q13" s="300" t="s">
        <v>64</v>
      </c>
      <c r="R13" s="300"/>
      <c r="S13" s="151"/>
      <c r="T13" s="112"/>
      <c r="U13" s="12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3.5" customHeight="1">
      <c r="A14" s="112"/>
      <c r="B14" s="123"/>
      <c r="C14" s="124"/>
      <c r="D14" s="125"/>
      <c r="E14" s="124"/>
      <c r="F14" s="115"/>
      <c r="G14" s="159"/>
      <c r="H14" s="160"/>
      <c r="I14" s="160"/>
      <c r="J14" s="146"/>
      <c r="K14" s="148"/>
      <c r="L14" s="161"/>
      <c r="M14" s="161"/>
      <c r="N14" s="147"/>
      <c r="O14" s="147"/>
      <c r="P14" s="112"/>
      <c r="Q14" s="191"/>
      <c r="R14" s="167"/>
      <c r="S14" s="115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ht="12.75">
      <c r="A15" s="112"/>
      <c r="B15" s="112"/>
      <c r="C15" s="112"/>
      <c r="D15" s="112"/>
      <c r="E15" s="112"/>
      <c r="F15" s="112"/>
      <c r="G15" s="301" t="s">
        <v>88</v>
      </c>
      <c r="H15" s="301"/>
      <c r="I15" s="301"/>
      <c r="J15" s="301"/>
      <c r="K15" s="301"/>
      <c r="L15" s="301"/>
      <c r="M15" s="301"/>
      <c r="N15" s="301"/>
      <c r="O15" s="301"/>
      <c r="P15" s="112"/>
      <c r="Q15" s="192"/>
      <c r="R15" s="168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ht="12.75">
      <c r="A16" s="112"/>
      <c r="B16" s="112"/>
      <c r="C16" s="112"/>
      <c r="D16" s="112"/>
      <c r="E16" s="112"/>
      <c r="F16" s="112"/>
      <c r="G16" s="141"/>
      <c r="H16" s="186" t="s">
        <v>19</v>
      </c>
      <c r="I16" s="186" t="s">
        <v>20</v>
      </c>
      <c r="J16" s="186" t="s">
        <v>21</v>
      </c>
      <c r="K16" s="186" t="s">
        <v>22</v>
      </c>
      <c r="L16" s="186" t="s">
        <v>42</v>
      </c>
      <c r="M16" s="186" t="s">
        <v>43</v>
      </c>
      <c r="N16" s="186" t="s">
        <v>23</v>
      </c>
      <c r="O16" s="186" t="s">
        <v>24</v>
      </c>
      <c r="P16" s="112"/>
      <c r="Q16" s="192"/>
      <c r="R16" s="168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ht="12.75">
      <c r="A17" s="112"/>
      <c r="B17" s="112"/>
      <c r="C17" s="112"/>
      <c r="D17" s="112"/>
      <c r="E17" s="141"/>
      <c r="F17" s="142" t="s">
        <v>89</v>
      </c>
      <c r="G17" s="162" t="str">
        <f>calculoB!F52</f>
        <v>José M. Serrano</v>
      </c>
      <c r="H17" s="163">
        <f>calculoB!G52</f>
        <v>3</v>
      </c>
      <c r="I17" s="163">
        <f>calculoB!H52</f>
        <v>3</v>
      </c>
      <c r="J17" s="163">
        <f>calculoB!I52</f>
        <v>0</v>
      </c>
      <c r="K17" s="163">
        <f>calculoB!J52</f>
        <v>0</v>
      </c>
      <c r="L17" s="163">
        <f>calculoB!K52</f>
        <v>9</v>
      </c>
      <c r="M17" s="163">
        <f>calculoB!L52</f>
        <v>0</v>
      </c>
      <c r="N17" s="163">
        <f>L17-M17</f>
        <v>9</v>
      </c>
      <c r="O17" s="163">
        <v>6</v>
      </c>
      <c r="P17" s="132"/>
      <c r="Q17" s="193"/>
      <c r="R17" s="169"/>
      <c r="S17" s="131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ht="12.75">
      <c r="A18" s="112"/>
      <c r="B18" s="112"/>
      <c r="C18" s="112"/>
      <c r="D18" s="112"/>
      <c r="E18" s="141"/>
      <c r="F18" s="142" t="s">
        <v>89</v>
      </c>
      <c r="G18" s="162" t="str">
        <f>calculoB!F53</f>
        <v>Mario Padilla</v>
      </c>
      <c r="H18" s="163">
        <f>calculoB!G53</f>
        <v>3</v>
      </c>
      <c r="I18" s="163">
        <f>calculoB!H53</f>
        <v>2</v>
      </c>
      <c r="J18" s="163">
        <f>calculoB!I53</f>
        <v>0</v>
      </c>
      <c r="K18" s="163">
        <f>calculoB!J53</f>
        <v>1</v>
      </c>
      <c r="L18" s="163">
        <f>calculoB!K53</f>
        <v>6</v>
      </c>
      <c r="M18" s="163">
        <f>calculoB!L53</f>
        <v>4</v>
      </c>
      <c r="N18" s="163">
        <f>L18-M18</f>
        <v>2</v>
      </c>
      <c r="O18" s="163">
        <v>4</v>
      </c>
      <c r="P18" s="132"/>
      <c r="Q18" s="193"/>
      <c r="R18" s="169"/>
      <c r="S18" s="131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ht="12.75">
      <c r="A19" s="112"/>
      <c r="B19" s="112"/>
      <c r="C19" s="112"/>
      <c r="D19" s="112"/>
      <c r="E19" s="141"/>
      <c r="F19" s="142" t="s">
        <v>89</v>
      </c>
      <c r="G19" s="162" t="str">
        <f>calculoB!F54</f>
        <v>Sigfredo Reyes</v>
      </c>
      <c r="H19" s="228">
        <f>calculoB!G54</f>
        <v>3</v>
      </c>
      <c r="I19" s="228">
        <f>calculoB!H54</f>
        <v>1</v>
      </c>
      <c r="J19" s="228">
        <f>calculoB!I54</f>
        <v>0</v>
      </c>
      <c r="K19" s="228">
        <f>calculoB!J54</f>
        <v>2</v>
      </c>
      <c r="L19" s="228">
        <f>calculoB!K54</f>
        <v>3</v>
      </c>
      <c r="M19" s="228">
        <f>calculoB!L54</f>
        <v>7</v>
      </c>
      <c r="N19" s="228">
        <f>L19-M19</f>
        <v>-4</v>
      </c>
      <c r="O19" s="228">
        <v>2</v>
      </c>
      <c r="P19" s="133"/>
      <c r="Q19" s="193"/>
      <c r="R19" s="169"/>
      <c r="S19" s="131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ht="12.75">
      <c r="A20" s="112"/>
      <c r="B20" s="112"/>
      <c r="C20" s="112"/>
      <c r="D20" s="112"/>
      <c r="E20" s="112"/>
      <c r="F20" s="131"/>
      <c r="G20" s="164" t="str">
        <f>calculoB!F55</f>
        <v>Jesús Romero</v>
      </c>
      <c r="H20" s="163">
        <f>calculoB!G55</f>
        <v>3</v>
      </c>
      <c r="I20" s="163">
        <f>calculoB!H55</f>
        <v>0</v>
      </c>
      <c r="J20" s="163">
        <f>calculoB!I55</f>
        <v>0</v>
      </c>
      <c r="K20" s="163">
        <f>calculoB!J55</f>
        <v>3</v>
      </c>
      <c r="L20" s="163">
        <f>calculoB!K55</f>
        <v>2</v>
      </c>
      <c r="M20" s="163">
        <f>calculoB!L55</f>
        <v>9</v>
      </c>
      <c r="N20" s="163">
        <f>L20-M20</f>
        <v>-7</v>
      </c>
      <c r="O20" s="163">
        <f>calculoB!M55</f>
        <v>0</v>
      </c>
      <c r="P20" s="133"/>
      <c r="Q20" s="194"/>
      <c r="R20" s="170"/>
      <c r="S20" s="133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34"/>
      <c r="O21" s="134"/>
      <c r="P21" s="134"/>
      <c r="Q21" s="195"/>
      <c r="R21" s="171"/>
      <c r="S21" s="134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ht="11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34"/>
      <c r="O22" s="134"/>
      <c r="P22" s="134"/>
      <c r="Q22" s="195"/>
      <c r="R22" s="171"/>
      <c r="S22" s="134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ht="9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34"/>
      <c r="O23" s="134"/>
      <c r="P23" s="134"/>
      <c r="Q23" s="145"/>
      <c r="R23" s="149"/>
      <c r="S23" s="134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ht="13.5">
      <c r="A24" s="112"/>
      <c r="B24" s="135"/>
      <c r="C24" s="136"/>
      <c r="D24" s="112"/>
      <c r="E24" s="112"/>
      <c r="F24" s="112"/>
      <c r="G24" s="112"/>
      <c r="H24" s="112"/>
      <c r="I24" s="112"/>
      <c r="J24" s="112"/>
      <c r="K24" s="112"/>
      <c r="L24" s="112"/>
      <c r="M24" s="141"/>
      <c r="N24" s="143"/>
      <c r="O24" s="143"/>
      <c r="P24" s="144" t="s">
        <v>25</v>
      </c>
      <c r="Q24" s="165">
        <f ca="1">TODAY()</f>
        <v>42414</v>
      </c>
      <c r="R24" s="166">
        <f ca="1">NOW()</f>
        <v>42414.450261226855</v>
      </c>
      <c r="S24" s="137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.75" hidden="1">
      <c r="A25" s="112"/>
      <c r="M25" s="187"/>
      <c r="N25" s="188"/>
      <c r="O25" s="188"/>
      <c r="P25" s="189"/>
      <c r="Q25" s="189">
        <f>HOUR(R24)</f>
        <v>10</v>
      </c>
      <c r="R25" s="189">
        <f>MINUTE(R24)</f>
        <v>48</v>
      </c>
      <c r="S25" s="137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ht="12.75" hidden="1">
      <c r="A26" s="112"/>
      <c r="M26" s="187"/>
      <c r="N26" s="188"/>
      <c r="O26" s="188"/>
      <c r="P26" s="189"/>
      <c r="Q26" s="189"/>
      <c r="R26" s="190">
        <f>TIME(Q25,R25,0)</f>
        <v>0.45</v>
      </c>
      <c r="S26" s="137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41"/>
      <c r="N27" s="189"/>
      <c r="O27" s="189"/>
      <c r="P27" s="189"/>
      <c r="Q27" s="189"/>
      <c r="R27" s="189"/>
      <c r="S27" s="137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41"/>
      <c r="N28" s="189"/>
      <c r="O28" s="189"/>
      <c r="P28" s="189"/>
      <c r="Q28" s="299" t="s">
        <v>35</v>
      </c>
      <c r="R28" s="299"/>
      <c r="S28" s="137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spans="1:3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34"/>
      <c r="O29" s="134"/>
      <c r="P29" s="134"/>
      <c r="Q29" s="137"/>
      <c r="R29" s="137"/>
      <c r="S29" s="137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3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1:32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1:32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</row>
    <row r="36" spans="1:32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</row>
    <row r="38" spans="1:32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</row>
    <row r="39" spans="1:32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</row>
    <row r="40" spans="1:3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  <row r="42" spans="1:3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</row>
    <row r="43" spans="1:32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</row>
    <row r="46" spans="1:3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</row>
    <row r="47" spans="1:3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</row>
    <row r="48" spans="1:32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</row>
    <row r="49" spans="1:32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</row>
    <row r="50" spans="1:32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</row>
    <row r="51" spans="1:32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</row>
    <row r="52" spans="1:32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:32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</row>
    <row r="54" spans="1:32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:32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:32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</row>
    <row r="57" spans="1:32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:32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</row>
    <row r="62" spans="1:32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</row>
    <row r="63" spans="1:32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</row>
    <row r="64" spans="1:32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</row>
    <row r="66" spans="1:32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</row>
    <row r="68" spans="1:32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</row>
    <row r="69" spans="1:32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</row>
  </sheetData>
  <sheetProtection/>
  <mergeCells count="31">
    <mergeCell ref="J9:K9"/>
    <mergeCell ref="Q28:R28"/>
    <mergeCell ref="B4:M4"/>
    <mergeCell ref="H6:I6"/>
    <mergeCell ref="J6:K6"/>
    <mergeCell ref="L5:M5"/>
    <mergeCell ref="A1:S2"/>
    <mergeCell ref="Q7:R7"/>
    <mergeCell ref="J11:K11"/>
    <mergeCell ref="H5:I5"/>
    <mergeCell ref="P4:S5"/>
    <mergeCell ref="G15:O15"/>
    <mergeCell ref="L9:M9"/>
    <mergeCell ref="L10:M10"/>
    <mergeCell ref="L11:M11"/>
    <mergeCell ref="H9:I9"/>
    <mergeCell ref="T1:U2"/>
    <mergeCell ref="H11:I11"/>
    <mergeCell ref="Q11:R11"/>
    <mergeCell ref="L6:M6"/>
    <mergeCell ref="J7:K7"/>
    <mergeCell ref="Q9:R9"/>
    <mergeCell ref="H10:I10"/>
    <mergeCell ref="Q13:R13"/>
    <mergeCell ref="J10:K10"/>
    <mergeCell ref="J5:K5"/>
    <mergeCell ref="L8:M8"/>
    <mergeCell ref="L7:M7"/>
    <mergeCell ref="H7:I7"/>
    <mergeCell ref="J8:K8"/>
    <mergeCell ref="H8:I8"/>
  </mergeCells>
  <conditionalFormatting sqref="F17:F18">
    <cfRule type="expression" priority="72" dxfId="163" stopIfTrue="1">
      <formula>IF(AND($H$17=3,$H$18=3,$H$19=3,$H$20=3),1,0)</formula>
    </cfRule>
  </conditionalFormatting>
  <conditionalFormatting sqref="G17:O18">
    <cfRule type="expression" priority="73" dxfId="1" stopIfTrue="1">
      <formula>IF(AND($H$17=3,$H$18=3,$H$19=3,$H$20=3),1,0)</formula>
    </cfRule>
  </conditionalFormatting>
  <conditionalFormatting sqref="B7:G7 J7:M7">
    <cfRule type="expression" priority="74" dxfId="1" stopIfTrue="1">
      <formula>IF(OR($L$7="en juego",$L$7="hoy!"),1,0)</formula>
    </cfRule>
  </conditionalFormatting>
  <conditionalFormatting sqref="B6:M6 C7:C11 E7:E11 G7:G11 H7:I7">
    <cfRule type="expression" priority="75" dxfId="1" stopIfTrue="1">
      <formula>IF(OR($L$6="en juego",$L$6="hoy!"),1,0)</formula>
    </cfRule>
  </conditionalFormatting>
  <conditionalFormatting sqref="B8:M8 H9:I9">
    <cfRule type="expression" priority="76" dxfId="1" stopIfTrue="1">
      <formula>IF(OR($L$8="en juego",$L$8="hoy!"),1,0)</formula>
    </cfRule>
  </conditionalFormatting>
  <conditionalFormatting sqref="B9:G9 J9:M9">
    <cfRule type="expression" priority="77" dxfId="1" stopIfTrue="1">
      <formula>IF(OR($L$9="en juego",$L$9="hoy!"),1,0)</formula>
    </cfRule>
  </conditionalFormatting>
  <conditionalFormatting sqref="B10:M10 H11:I11">
    <cfRule type="expression" priority="78" dxfId="1" stopIfTrue="1">
      <formula>IF(OR($L$10="en juego",$L$10="hoy!"),1,0)</formula>
    </cfRule>
  </conditionalFormatting>
  <conditionalFormatting sqref="B11:G11 J11:M11">
    <cfRule type="expression" priority="79" dxfId="1" stopIfTrue="1">
      <formula>IF(OR($L$11="en juego",$L$11="hoy!"),1,0)</formula>
    </cfRule>
  </conditionalFormatting>
  <conditionalFormatting sqref="J10:K10">
    <cfRule type="expression" priority="71" dxfId="1" stopIfTrue="1">
      <formula>IF(OR($L$8="en juego",$L$8="hoy!"),1,0)</formula>
    </cfRule>
  </conditionalFormatting>
  <conditionalFormatting sqref="J11:K11">
    <cfRule type="expression" priority="70" dxfId="1" stopIfTrue="1">
      <formula>IF(OR($L$10="en juego",$L$10="hoy!"),1,0)</formula>
    </cfRule>
  </conditionalFormatting>
  <conditionalFormatting sqref="J11:K11">
    <cfRule type="expression" priority="69" dxfId="1" stopIfTrue="1">
      <formula>IF(OR($L$8="en juego",$L$8="hoy!"),1,0)</formula>
    </cfRule>
  </conditionalFormatting>
  <conditionalFormatting sqref="G6:G11">
    <cfRule type="expression" priority="68" dxfId="1" stopIfTrue="1">
      <formula>IF(OR($L$6="en juego",$L$6="hoy!"),1,0)</formula>
    </cfRule>
  </conditionalFormatting>
  <conditionalFormatting sqref="G6:G11">
    <cfRule type="expression" priority="67" dxfId="1" stopIfTrue="1">
      <formula>IF(OR($L$8="en juego",$L$8="hoy!"),1,0)</formula>
    </cfRule>
  </conditionalFormatting>
  <conditionalFormatting sqref="G9">
    <cfRule type="expression" priority="66" dxfId="1" stopIfTrue="1">
      <formula>IF(OR($L$6="en juego",$L$6="hoy!"),1,0)</formula>
    </cfRule>
  </conditionalFormatting>
  <conditionalFormatting sqref="G9">
    <cfRule type="expression" priority="65" dxfId="1" stopIfTrue="1">
      <formula>IF(OR($L$6="en juego",$L$6="hoy!"),1,0)</formula>
    </cfRule>
  </conditionalFormatting>
  <conditionalFormatting sqref="G9">
    <cfRule type="expression" priority="64" dxfId="1" stopIfTrue="1">
      <formula>IF(OR($L$8="en juego",$L$8="hoy!"),1,0)</formula>
    </cfRule>
  </conditionalFormatting>
  <conditionalFormatting sqref="J7:M7">
    <cfRule type="expression" priority="63" dxfId="1" stopIfTrue="1">
      <formula>IF(OR($L$7="en juego",$L$7="hoy!"),1,0)</formula>
    </cfRule>
  </conditionalFormatting>
  <conditionalFormatting sqref="H6:M6 H7:I7">
    <cfRule type="expression" priority="62" dxfId="1" stopIfTrue="1">
      <formula>IF(OR($L$6="en juego",$L$6="hoy!"),1,0)</formula>
    </cfRule>
  </conditionalFormatting>
  <conditionalFormatting sqref="H8:M8">
    <cfRule type="expression" priority="61" dxfId="1" stopIfTrue="1">
      <formula>IF(OR($L$8="en juego",$L$8="hoy!"),1,0)</formula>
    </cfRule>
  </conditionalFormatting>
  <conditionalFormatting sqref="H9:M9">
    <cfRule type="expression" priority="60" dxfId="1" stopIfTrue="1">
      <formula>IF(OR($L$9="en juego",$L$9="hoy!"),1,0)</formula>
    </cfRule>
  </conditionalFormatting>
  <conditionalFormatting sqref="H10:M10 H11:K11">
    <cfRule type="expression" priority="59" dxfId="1" stopIfTrue="1">
      <formula>IF(OR($L$10="en juego",$L$10="hoy!"),1,0)</formula>
    </cfRule>
  </conditionalFormatting>
  <conditionalFormatting sqref="L11:M11">
    <cfRule type="expression" priority="58" dxfId="1" stopIfTrue="1">
      <formula>IF(OR($L$11="en juego",$L$11="hoy!"),1,0)</formula>
    </cfRule>
  </conditionalFormatting>
  <conditionalFormatting sqref="J8:K8">
    <cfRule type="expression" priority="57" dxfId="1" stopIfTrue="1">
      <formula>IF(OR($L$7="en juego",$L$7="hoy!"),1,0)</formula>
    </cfRule>
  </conditionalFormatting>
  <conditionalFormatting sqref="H8:I9">
    <cfRule type="expression" priority="56" dxfId="1" stopIfTrue="1">
      <formula>IF(OR($L$6="en juego",$L$6="hoy!"),1,0)</formula>
    </cfRule>
  </conditionalFormatting>
  <conditionalFormatting sqref="H10:I10">
    <cfRule type="expression" priority="55" dxfId="1" stopIfTrue="1">
      <formula>IF(OR($L$8="en juego",$L$8="hoy!"),1,0)</formula>
    </cfRule>
  </conditionalFormatting>
  <conditionalFormatting sqref="H11:I11">
    <cfRule type="expression" priority="54" dxfId="1" stopIfTrue="1">
      <formula>IF(OR($L$9="en juego",$L$9="hoy!"),1,0)</formula>
    </cfRule>
  </conditionalFormatting>
  <conditionalFormatting sqref="H10:I11">
    <cfRule type="expression" priority="53" dxfId="1" stopIfTrue="1">
      <formula>IF(OR($L$6="en juego",$L$6="hoy!"),1,0)</formula>
    </cfRule>
  </conditionalFormatting>
  <conditionalFormatting sqref="J10:K10">
    <cfRule type="expression" priority="52" dxfId="1" stopIfTrue="1">
      <formula>IF(OR($L$7="en juego",$L$7="hoy!"),1,0)</formula>
    </cfRule>
  </conditionalFormatting>
  <conditionalFormatting sqref="J9:K9">
    <cfRule type="expression" priority="51" dxfId="1" stopIfTrue="1">
      <formula>IF(OR($L$6="en juego",$L$6="hoy!"),1,0)</formula>
    </cfRule>
  </conditionalFormatting>
  <conditionalFormatting sqref="J11:K11">
    <cfRule type="expression" priority="50" dxfId="1" stopIfTrue="1">
      <formula>IF(OR($L$8="en juego",$L$8="hoy!"),1,0)</formula>
    </cfRule>
  </conditionalFormatting>
  <conditionalFormatting sqref="J11:K11">
    <cfRule type="expression" priority="49" dxfId="1" stopIfTrue="1">
      <formula>IF(OR($L$7="en juego",$L$7="hoy!"),1,0)</formula>
    </cfRule>
  </conditionalFormatting>
  <conditionalFormatting sqref="L7:M7">
    <cfRule type="expression" priority="48" dxfId="1" stopIfTrue="1">
      <formula>IF(OR($L$6="en juego",$L$6="hoy!"),1,0)</formula>
    </cfRule>
  </conditionalFormatting>
  <conditionalFormatting sqref="L9:M9">
    <cfRule type="expression" priority="47" dxfId="1" stopIfTrue="1">
      <formula>IF(OR($L$7="en juego",$L$7="hoy!"),1,0)</formula>
    </cfRule>
  </conditionalFormatting>
  <conditionalFormatting sqref="L8:M8">
    <cfRule type="expression" priority="46" dxfId="1" stopIfTrue="1">
      <formula>IF(OR($L$6="en juego",$L$6="hoy!"),1,0)</formula>
    </cfRule>
  </conditionalFormatting>
  <conditionalFormatting sqref="L9:M9">
    <cfRule type="expression" priority="45" dxfId="1" stopIfTrue="1">
      <formula>IF(OR($L$6="en juego",$L$6="hoy!"),1,0)</formula>
    </cfRule>
  </conditionalFormatting>
  <conditionalFormatting sqref="L10:M10">
    <cfRule type="expression" priority="44" dxfId="1" stopIfTrue="1">
      <formula>IF(OR($L$8="en juego",$L$8="hoy!"),1,0)</formula>
    </cfRule>
  </conditionalFormatting>
  <conditionalFormatting sqref="L11:M11">
    <cfRule type="expression" priority="43" dxfId="1" stopIfTrue="1">
      <formula>IF(OR($L$9="en juego",$L$9="hoy!"),1,0)</formula>
    </cfRule>
  </conditionalFormatting>
  <conditionalFormatting sqref="L11:M11">
    <cfRule type="expression" priority="42" dxfId="1" stopIfTrue="1">
      <formula>IF(OR($L$7="en juego",$L$7="hoy!"),1,0)</formula>
    </cfRule>
  </conditionalFormatting>
  <conditionalFormatting sqref="L10:M10">
    <cfRule type="expression" priority="41" dxfId="1" stopIfTrue="1">
      <formula>IF(OR($L$6="en juego",$L$6="hoy!"),1,0)</formula>
    </cfRule>
  </conditionalFormatting>
  <conditionalFormatting sqref="L11:M11">
    <cfRule type="expression" priority="40" dxfId="1" stopIfTrue="1">
      <formula>IF(OR($L$6="en juego",$L$6="hoy!"),1,0)</formula>
    </cfRule>
  </conditionalFormatting>
  <conditionalFormatting sqref="H8:I9">
    <cfRule type="expression" priority="39" dxfId="1" stopIfTrue="1">
      <formula>IF(OR($L$6="en juego",$L$6="hoy!"),1,0)</formula>
    </cfRule>
  </conditionalFormatting>
  <conditionalFormatting sqref="H8:I9">
    <cfRule type="expression" priority="38" dxfId="1" stopIfTrue="1">
      <formula>IF(OR($L$6="en juego",$L$6="hoy!"),1,0)</formula>
    </cfRule>
  </conditionalFormatting>
  <conditionalFormatting sqref="H10:I11">
    <cfRule type="expression" priority="37" dxfId="1" stopIfTrue="1">
      <formula>IF(OR($L$8="en juego",$L$8="hoy!"),1,0)</formula>
    </cfRule>
  </conditionalFormatting>
  <conditionalFormatting sqref="H10:I10">
    <cfRule type="expression" priority="36" dxfId="1" stopIfTrue="1">
      <formula>IF(OR($L$8="en juego",$L$8="hoy!"),1,0)</formula>
    </cfRule>
  </conditionalFormatting>
  <conditionalFormatting sqref="H11:I11">
    <cfRule type="expression" priority="35" dxfId="1" stopIfTrue="1">
      <formula>IF(OR($L$9="en juego",$L$9="hoy!"),1,0)</formula>
    </cfRule>
  </conditionalFormatting>
  <conditionalFormatting sqref="H10:I11">
    <cfRule type="expression" priority="34" dxfId="1" stopIfTrue="1">
      <formula>IF(OR($L$6="en juego",$L$6="hoy!"),1,0)</formula>
    </cfRule>
  </conditionalFormatting>
  <conditionalFormatting sqref="H10:I11">
    <cfRule type="expression" priority="33" dxfId="1" stopIfTrue="1">
      <formula>IF(OR($L$6="en juego",$L$6="hoy!"),1,0)</formula>
    </cfRule>
  </conditionalFormatting>
  <conditionalFormatting sqref="H10:I11">
    <cfRule type="expression" priority="32" dxfId="1" stopIfTrue="1">
      <formula>IF(OR($L$6="en juego",$L$6="hoy!"),1,0)</formula>
    </cfRule>
  </conditionalFormatting>
  <conditionalFormatting sqref="H8:I9">
    <cfRule type="expression" priority="31" dxfId="1" stopIfTrue="1">
      <formula>IF(OR($L$6="en juego",$L$6="hoy!"),1,0)</formula>
    </cfRule>
  </conditionalFormatting>
  <conditionalFormatting sqref="H8:I9">
    <cfRule type="expression" priority="30" dxfId="1" stopIfTrue="1">
      <formula>IF(OR($L$6="en juego",$L$6="hoy!"),1,0)</formula>
    </cfRule>
  </conditionalFormatting>
  <conditionalFormatting sqref="H10:I11">
    <cfRule type="expression" priority="29" dxfId="1" stopIfTrue="1">
      <formula>IF(OR($L$8="en juego",$L$8="hoy!"),1,0)</formula>
    </cfRule>
  </conditionalFormatting>
  <conditionalFormatting sqref="H10:I10">
    <cfRule type="expression" priority="28" dxfId="1" stopIfTrue="1">
      <formula>IF(OR($L$8="en juego",$L$8="hoy!"),1,0)</formula>
    </cfRule>
  </conditionalFormatting>
  <conditionalFormatting sqref="H11:I11">
    <cfRule type="expression" priority="27" dxfId="1" stopIfTrue="1">
      <formula>IF(OR($L$9="en juego",$L$9="hoy!"),1,0)</formula>
    </cfRule>
  </conditionalFormatting>
  <conditionalFormatting sqref="H10:I11">
    <cfRule type="expression" priority="26" dxfId="1" stopIfTrue="1">
      <formula>IF(OR($L$6="en juego",$L$6="hoy!"),1,0)</formula>
    </cfRule>
  </conditionalFormatting>
  <conditionalFormatting sqref="H10:I11">
    <cfRule type="expression" priority="25" dxfId="1" stopIfTrue="1">
      <formula>IF(OR($L$6="en juego",$L$6="hoy!"),1,0)</formula>
    </cfRule>
  </conditionalFormatting>
  <conditionalFormatting sqref="H10:I11">
    <cfRule type="expression" priority="24" dxfId="1" stopIfTrue="1">
      <formula>IF(OR($L$6="en juego",$L$6="hoy!"),1,0)</formula>
    </cfRule>
  </conditionalFormatting>
  <conditionalFormatting sqref="H10:I11">
    <cfRule type="expression" priority="23" dxfId="1" stopIfTrue="1">
      <formula>IF(OR($L$6="en juego",$L$6="hoy!"),1,0)</formula>
    </cfRule>
  </conditionalFormatting>
  <conditionalFormatting sqref="H10:I11">
    <cfRule type="expression" priority="22" dxfId="1" stopIfTrue="1">
      <formula>IF(OR($L$6="en juego",$L$6="hoy!"),1,0)</formula>
    </cfRule>
  </conditionalFormatting>
  <conditionalFormatting sqref="J7:M7">
    <cfRule type="expression" priority="21" dxfId="1" stopIfTrue="1">
      <formula>IF(OR($L$7="en juego",$L$7="hoy!"),1,0)</formula>
    </cfRule>
  </conditionalFormatting>
  <conditionalFormatting sqref="J6:M6">
    <cfRule type="expression" priority="20" dxfId="1" stopIfTrue="1">
      <formula>IF(OR($L$6="en juego",$L$6="hoy!"),1,0)</formula>
    </cfRule>
  </conditionalFormatting>
  <conditionalFormatting sqref="J8:M8">
    <cfRule type="expression" priority="19" dxfId="1" stopIfTrue="1">
      <formula>IF(OR($L$8="en juego",$L$8="hoy!"),1,0)</formula>
    </cfRule>
  </conditionalFormatting>
  <conditionalFormatting sqref="J9:M9">
    <cfRule type="expression" priority="18" dxfId="1" stopIfTrue="1">
      <formula>IF(OR($L$9="en juego",$L$9="hoy!"),1,0)</formula>
    </cfRule>
  </conditionalFormatting>
  <conditionalFormatting sqref="J10:M10 J11:K11">
    <cfRule type="expression" priority="17" dxfId="1" stopIfTrue="1">
      <formula>IF(OR($L$10="en juego",$L$10="hoy!"),1,0)</formula>
    </cfRule>
  </conditionalFormatting>
  <conditionalFormatting sqref="L11:M11">
    <cfRule type="expression" priority="16" dxfId="1" stopIfTrue="1">
      <formula>IF(OR($L$11="en juego",$L$11="hoy!"),1,0)</formula>
    </cfRule>
  </conditionalFormatting>
  <conditionalFormatting sqref="J8:K8">
    <cfRule type="expression" priority="15" dxfId="1" stopIfTrue="1">
      <formula>IF(OR($L$7="en juego",$L$7="hoy!"),1,0)</formula>
    </cfRule>
  </conditionalFormatting>
  <conditionalFormatting sqref="J10:K10">
    <cfRule type="expression" priority="14" dxfId="1" stopIfTrue="1">
      <formula>IF(OR($L$7="en juego",$L$7="hoy!"),1,0)</formula>
    </cfRule>
  </conditionalFormatting>
  <conditionalFormatting sqref="J9:K9">
    <cfRule type="expression" priority="13" dxfId="1" stopIfTrue="1">
      <formula>IF(OR($L$6="en juego",$L$6="hoy!"),1,0)</formula>
    </cfRule>
  </conditionalFormatting>
  <conditionalFormatting sqref="J11:K11">
    <cfRule type="expression" priority="12" dxfId="1" stopIfTrue="1">
      <formula>IF(OR($L$8="en juego",$L$8="hoy!"),1,0)</formula>
    </cfRule>
  </conditionalFormatting>
  <conditionalFormatting sqref="J11:K11">
    <cfRule type="expression" priority="11" dxfId="1" stopIfTrue="1">
      <formula>IF(OR($L$7="en juego",$L$7="hoy!"),1,0)</formula>
    </cfRule>
  </conditionalFormatting>
  <conditionalFormatting sqref="L7:M7">
    <cfRule type="expression" priority="10" dxfId="1" stopIfTrue="1">
      <formula>IF(OR($L$6="en juego",$L$6="hoy!"),1,0)</formula>
    </cfRule>
  </conditionalFormatting>
  <conditionalFormatting sqref="L9:M9">
    <cfRule type="expression" priority="9" dxfId="1" stopIfTrue="1">
      <formula>IF(OR($L$7="en juego",$L$7="hoy!"),1,0)</formula>
    </cfRule>
  </conditionalFormatting>
  <conditionalFormatting sqref="L8:M8">
    <cfRule type="expression" priority="8" dxfId="1" stopIfTrue="1">
      <formula>IF(OR($L$6="en juego",$L$6="hoy!"),1,0)</formula>
    </cfRule>
  </conditionalFormatting>
  <conditionalFormatting sqref="L9:M9">
    <cfRule type="expression" priority="7" dxfId="1" stopIfTrue="1">
      <formula>IF(OR($L$6="en juego",$L$6="hoy!"),1,0)</formula>
    </cfRule>
  </conditionalFormatting>
  <conditionalFormatting sqref="L10:M10">
    <cfRule type="expression" priority="6" dxfId="1" stopIfTrue="1">
      <formula>IF(OR($L$8="en juego",$L$8="hoy!"),1,0)</formula>
    </cfRule>
  </conditionalFormatting>
  <conditionalFormatting sqref="L11:M11">
    <cfRule type="expression" priority="5" dxfId="1" stopIfTrue="1">
      <formula>IF(OR($L$9="en juego",$L$9="hoy!"),1,0)</formula>
    </cfRule>
  </conditionalFormatting>
  <conditionalFormatting sqref="L11:M11">
    <cfRule type="expression" priority="4" dxfId="1" stopIfTrue="1">
      <formula>IF(OR($L$7="en juego",$L$7="hoy!"),1,0)</formula>
    </cfRule>
  </conditionalFormatting>
  <conditionalFormatting sqref="L10:M10">
    <cfRule type="expression" priority="3" dxfId="1" stopIfTrue="1">
      <formula>IF(OR($L$6="en juego",$L$6="hoy!"),1,0)</formula>
    </cfRule>
  </conditionalFormatting>
  <conditionalFormatting sqref="L11:M11">
    <cfRule type="expression" priority="2" dxfId="1" stopIfTrue="1">
      <formula>IF(OR($L$6="en juego",$L$6="hoy!"),1,0)</formula>
    </cfRule>
  </conditionalFormatting>
  <conditionalFormatting sqref="F19">
    <cfRule type="expression" priority="1" dxfId="163" stopIfTrue="1">
      <formula>IF(AND($H$17=3,$H$18=3,$H$19=3,$H$20=3),1,0)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U19" sqref="U1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9" customFormat="1" ht="34.5" customHeight="1">
      <c r="A1" s="295" t="s">
        <v>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5">
        <v>2010</v>
      </c>
      <c r="U1" s="295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9" customFormat="1" ht="34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5"/>
      <c r="U2" s="295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ht="21" customHeight="1">
      <c r="A3" s="112"/>
      <c r="B3" s="147"/>
      <c r="C3" s="147"/>
      <c r="D3" s="147"/>
      <c r="E3" s="147"/>
      <c r="F3" s="147"/>
      <c r="G3" s="149"/>
      <c r="H3" s="147"/>
      <c r="I3" s="147"/>
      <c r="J3" s="147"/>
      <c r="K3" s="147"/>
      <c r="L3" s="148"/>
      <c r="M3" s="148"/>
      <c r="N3" s="112"/>
      <c r="O3" s="112"/>
      <c r="P3" s="112"/>
      <c r="Q3" s="112"/>
      <c r="R3" s="168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2.75" customHeight="1">
      <c r="A4" s="112"/>
      <c r="B4" s="301" t="s">
        <v>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12"/>
      <c r="O4" s="112"/>
      <c r="P4" s="302" t="s">
        <v>69</v>
      </c>
      <c r="Q4" s="303"/>
      <c r="R4" s="303"/>
      <c r="S4" s="303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2.75" customHeight="1">
      <c r="A5" s="112"/>
      <c r="B5" s="225" t="s">
        <v>49</v>
      </c>
      <c r="C5" s="138"/>
      <c r="D5" s="138"/>
      <c r="E5" s="138"/>
      <c r="F5" s="225" t="s">
        <v>49</v>
      </c>
      <c r="G5" s="139" t="s">
        <v>47</v>
      </c>
      <c r="H5" s="297" t="s">
        <v>18</v>
      </c>
      <c r="I5" s="297"/>
      <c r="J5" s="297" t="s">
        <v>36</v>
      </c>
      <c r="K5" s="297"/>
      <c r="L5" s="297" t="s">
        <v>44</v>
      </c>
      <c r="M5" s="297"/>
      <c r="N5" s="112"/>
      <c r="O5" s="112"/>
      <c r="P5" s="303"/>
      <c r="Q5" s="303"/>
      <c r="R5" s="303"/>
      <c r="S5" s="30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32" ht="14.25" customHeight="1">
      <c r="A6" s="114">
        <f aca="true" t="shared" si="0" ref="A6:A11">IF(OR(L6="finalizado",L6="en juego",L6="hoy!"),"Ø","")</f>
      </c>
      <c r="B6" s="153" t="str">
        <f>IF(Q7&lt;&gt;"",Q7,"")</f>
        <v>José A. Fariña</v>
      </c>
      <c r="C6" s="66">
        <v>3</v>
      </c>
      <c r="D6" s="154" t="s">
        <v>4</v>
      </c>
      <c r="E6" s="66">
        <v>0</v>
      </c>
      <c r="F6" s="155" t="str">
        <f>IF(Q9&lt;&gt;"",Q9,"")</f>
        <v>David Remedios</v>
      </c>
      <c r="G6" s="156" t="s">
        <v>46</v>
      </c>
      <c r="H6" s="298">
        <v>40293</v>
      </c>
      <c r="I6" s="298"/>
      <c r="J6" s="291">
        <v>0.4166666666666667</v>
      </c>
      <c r="K6" s="291"/>
      <c r="L6" s="293">
        <v>8</v>
      </c>
      <c r="M6" s="294"/>
      <c r="N6" s="112"/>
      <c r="O6" s="115"/>
      <c r="P6" s="112"/>
      <c r="Q6" s="112"/>
      <c r="R6" s="149"/>
      <c r="S6" s="115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14.25" customHeight="1">
      <c r="A7" s="114">
        <f t="shared" si="0"/>
      </c>
      <c r="B7" s="153" t="str">
        <f>IF(Q11&lt;&gt;"",Q11,"")</f>
        <v>Mario Gómez *</v>
      </c>
      <c r="C7" s="66">
        <v>0</v>
      </c>
      <c r="D7" s="154" t="s">
        <v>4</v>
      </c>
      <c r="E7" s="66">
        <v>3</v>
      </c>
      <c r="F7" s="155" t="str">
        <f>IF(Q13&lt;&gt;"",Q13,"")</f>
        <v>Oscar Pérez</v>
      </c>
      <c r="G7" s="156" t="s">
        <v>46</v>
      </c>
      <c r="H7" s="298">
        <v>40293</v>
      </c>
      <c r="I7" s="298"/>
      <c r="J7" s="291">
        <v>0.4305555555555556</v>
      </c>
      <c r="K7" s="291"/>
      <c r="L7" s="293">
        <v>8</v>
      </c>
      <c r="M7" s="294"/>
      <c r="N7" s="116"/>
      <c r="O7" s="117"/>
      <c r="P7" s="150"/>
      <c r="Q7" s="300" t="s">
        <v>65</v>
      </c>
      <c r="R7" s="300"/>
      <c r="S7" s="151"/>
      <c r="T7" s="112"/>
      <c r="U7" s="12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14.25" customHeight="1">
      <c r="A8" s="114">
        <f t="shared" si="0"/>
      </c>
      <c r="B8" s="153" t="str">
        <f>IF(Q13&lt;&gt;"",Q13,"")</f>
        <v>Oscar Pérez</v>
      </c>
      <c r="C8" s="66">
        <v>3</v>
      </c>
      <c r="D8" s="154" t="s">
        <v>4</v>
      </c>
      <c r="E8" s="66">
        <v>0</v>
      </c>
      <c r="F8" s="155" t="str">
        <f>IF(Q9&lt;&gt;"",Q9,"")</f>
        <v>David Remedios</v>
      </c>
      <c r="G8" s="156" t="s">
        <v>46</v>
      </c>
      <c r="H8" s="298">
        <v>40293</v>
      </c>
      <c r="I8" s="298"/>
      <c r="J8" s="291">
        <v>0.4444444444444444</v>
      </c>
      <c r="K8" s="291"/>
      <c r="L8" s="293">
        <v>8</v>
      </c>
      <c r="M8" s="294"/>
      <c r="N8" s="118"/>
      <c r="O8" s="119"/>
      <c r="P8" s="150"/>
      <c r="Q8" s="152"/>
      <c r="R8" s="152"/>
      <c r="S8" s="151"/>
      <c r="T8" s="112"/>
      <c r="U8" s="121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ht="14.25" customHeight="1">
      <c r="A9" s="114">
        <f t="shared" si="0"/>
      </c>
      <c r="B9" s="153" t="str">
        <f>IF(Q7&lt;&gt;"",Q7,"")</f>
        <v>José A. Fariña</v>
      </c>
      <c r="C9" s="66">
        <v>3</v>
      </c>
      <c r="D9" s="154" t="s">
        <v>4</v>
      </c>
      <c r="E9" s="66">
        <v>0</v>
      </c>
      <c r="F9" s="155" t="str">
        <f>IF(Q11&lt;&gt;"",Q11,"")</f>
        <v>Mario Gómez *</v>
      </c>
      <c r="G9" s="156" t="s">
        <v>46</v>
      </c>
      <c r="H9" s="298">
        <v>40293</v>
      </c>
      <c r="I9" s="298"/>
      <c r="J9" s="291">
        <v>0.4583333333333333</v>
      </c>
      <c r="K9" s="291"/>
      <c r="L9" s="293">
        <v>8</v>
      </c>
      <c r="M9" s="294"/>
      <c r="N9" s="112"/>
      <c r="O9" s="120"/>
      <c r="P9" s="150"/>
      <c r="Q9" s="300" t="s">
        <v>66</v>
      </c>
      <c r="R9" s="300"/>
      <c r="S9" s="151"/>
      <c r="T9" s="112"/>
      <c r="U9" s="12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ht="14.25" customHeight="1">
      <c r="A10" s="114">
        <f t="shared" si="0"/>
      </c>
      <c r="B10" s="153" t="str">
        <f>IF(Q13&lt;&gt;"",Q13,"")</f>
        <v>Oscar Pérez</v>
      </c>
      <c r="C10" s="66">
        <v>1</v>
      </c>
      <c r="D10" s="154" t="s">
        <v>4</v>
      </c>
      <c r="E10" s="66">
        <v>3</v>
      </c>
      <c r="F10" s="155" t="str">
        <f>IF(Q7&lt;&gt;"",Q7,"")</f>
        <v>José A. Fariña</v>
      </c>
      <c r="G10" s="156" t="s">
        <v>46</v>
      </c>
      <c r="H10" s="298">
        <v>40293</v>
      </c>
      <c r="I10" s="298"/>
      <c r="J10" s="291">
        <v>0.47222222222222227</v>
      </c>
      <c r="K10" s="291"/>
      <c r="L10" s="293">
        <v>8</v>
      </c>
      <c r="M10" s="294"/>
      <c r="N10" s="112"/>
      <c r="O10" s="120"/>
      <c r="P10" s="150"/>
      <c r="Q10" s="152"/>
      <c r="R10" s="152"/>
      <c r="S10" s="151"/>
      <c r="T10" s="112"/>
      <c r="U10" s="12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ht="14.25" customHeight="1">
      <c r="A11" s="114">
        <f t="shared" si="0"/>
      </c>
      <c r="B11" s="153" t="str">
        <f>IF(Q9&lt;&gt;"",Q9,"")</f>
        <v>David Remedios</v>
      </c>
      <c r="C11" s="66">
        <v>3</v>
      </c>
      <c r="D11" s="154" t="s">
        <v>4</v>
      </c>
      <c r="E11" s="66">
        <v>0</v>
      </c>
      <c r="F11" s="155" t="str">
        <f>IF(Q11&lt;&gt;"",Q11,"")</f>
        <v>Mario Gómez *</v>
      </c>
      <c r="G11" s="156" t="s">
        <v>46</v>
      </c>
      <c r="H11" s="298">
        <v>40293</v>
      </c>
      <c r="I11" s="298"/>
      <c r="J11" s="291">
        <v>0.4861111111111111</v>
      </c>
      <c r="K11" s="291"/>
      <c r="L11" s="293">
        <v>8</v>
      </c>
      <c r="M11" s="294"/>
      <c r="N11" s="112"/>
      <c r="O11" s="120"/>
      <c r="P11" s="150"/>
      <c r="Q11" s="300" t="s">
        <v>90</v>
      </c>
      <c r="R11" s="300"/>
      <c r="S11" s="151"/>
      <c r="T11" s="112"/>
      <c r="U11" s="12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14.25" customHeight="1">
      <c r="A12" s="115"/>
      <c r="B12" s="227" t="s">
        <v>87</v>
      </c>
      <c r="C12" s="124"/>
      <c r="D12" s="125"/>
      <c r="E12" s="124"/>
      <c r="F12" s="115"/>
      <c r="G12" s="126"/>
      <c r="H12" s="125"/>
      <c r="I12" s="127"/>
      <c r="J12" s="113"/>
      <c r="K12" s="157"/>
      <c r="L12" s="128"/>
      <c r="M12" s="128"/>
      <c r="N12" s="112"/>
      <c r="O12" s="120"/>
      <c r="P12" s="150"/>
      <c r="Q12" s="152"/>
      <c r="R12" s="152"/>
      <c r="S12" s="151"/>
      <c r="T12" s="112"/>
      <c r="U12" s="12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ht="14.25" customHeight="1">
      <c r="A13" s="112"/>
      <c r="B13" s="123"/>
      <c r="C13" s="124"/>
      <c r="D13" s="125"/>
      <c r="E13" s="124"/>
      <c r="F13" s="115"/>
      <c r="G13" s="126"/>
      <c r="H13" s="125"/>
      <c r="I13" s="125"/>
      <c r="J13" s="113"/>
      <c r="K13" s="158"/>
      <c r="L13" s="128"/>
      <c r="M13" s="128"/>
      <c r="N13" s="112"/>
      <c r="O13" s="120"/>
      <c r="P13" s="150"/>
      <c r="Q13" s="300" t="s">
        <v>67</v>
      </c>
      <c r="R13" s="300"/>
      <c r="S13" s="151"/>
      <c r="T13" s="112"/>
      <c r="U13" s="12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3.5" customHeight="1">
      <c r="A14" s="112"/>
      <c r="B14" s="123"/>
      <c r="C14" s="124"/>
      <c r="D14" s="125"/>
      <c r="E14" s="124"/>
      <c r="F14" s="115"/>
      <c r="G14" s="159"/>
      <c r="H14" s="160"/>
      <c r="I14" s="160"/>
      <c r="J14" s="148"/>
      <c r="K14" s="146"/>
      <c r="L14" s="161"/>
      <c r="M14" s="161"/>
      <c r="N14" s="147"/>
      <c r="O14" s="147"/>
      <c r="P14" s="112"/>
      <c r="Q14" s="129"/>
      <c r="R14" s="167"/>
      <c r="S14" s="115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ht="12.75">
      <c r="A15" s="112"/>
      <c r="B15" s="112"/>
      <c r="C15" s="112"/>
      <c r="D15" s="112"/>
      <c r="E15" s="112"/>
      <c r="F15" s="112"/>
      <c r="G15" s="301" t="s">
        <v>88</v>
      </c>
      <c r="H15" s="301"/>
      <c r="I15" s="301"/>
      <c r="J15" s="301"/>
      <c r="K15" s="301"/>
      <c r="L15" s="301"/>
      <c r="M15" s="301"/>
      <c r="N15" s="301"/>
      <c r="O15" s="301"/>
      <c r="P15" s="112"/>
      <c r="Q15" s="112"/>
      <c r="R15" s="168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ht="12.75">
      <c r="A16" s="112"/>
      <c r="B16" s="112"/>
      <c r="C16" s="112"/>
      <c r="D16" s="112"/>
      <c r="E16" s="112"/>
      <c r="F16" s="112"/>
      <c r="G16" s="141"/>
      <c r="H16" s="186" t="s">
        <v>19</v>
      </c>
      <c r="I16" s="186" t="s">
        <v>20</v>
      </c>
      <c r="J16" s="186" t="s">
        <v>21</v>
      </c>
      <c r="K16" s="186" t="s">
        <v>22</v>
      </c>
      <c r="L16" s="186" t="s">
        <v>42</v>
      </c>
      <c r="M16" s="186" t="s">
        <v>43</v>
      </c>
      <c r="N16" s="186" t="s">
        <v>23</v>
      </c>
      <c r="O16" s="186" t="s">
        <v>24</v>
      </c>
      <c r="P16" s="112"/>
      <c r="Q16" s="112"/>
      <c r="R16" s="168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ht="12.75">
      <c r="A17" s="112"/>
      <c r="B17" s="112"/>
      <c r="C17" s="112"/>
      <c r="D17" s="112"/>
      <c r="E17" s="141"/>
      <c r="F17" s="142" t="s">
        <v>74</v>
      </c>
      <c r="G17" s="162" t="str">
        <f>calculoC!F52</f>
        <v>José A. Fariña</v>
      </c>
      <c r="H17" s="163">
        <f>calculoC!G52</f>
        <v>3</v>
      </c>
      <c r="I17" s="163">
        <f>calculoC!H52</f>
        <v>3</v>
      </c>
      <c r="J17" s="163">
        <f>calculoC!I52</f>
        <v>0</v>
      </c>
      <c r="K17" s="163">
        <f>calculoC!J52</f>
        <v>0</v>
      </c>
      <c r="L17" s="163">
        <f>calculoC!K52</f>
        <v>9</v>
      </c>
      <c r="M17" s="163">
        <f>calculoC!L52</f>
        <v>1</v>
      </c>
      <c r="N17" s="163">
        <f>L17-M17</f>
        <v>8</v>
      </c>
      <c r="O17" s="163">
        <v>6</v>
      </c>
      <c r="P17" s="132"/>
      <c r="Q17" s="131"/>
      <c r="R17" s="169"/>
      <c r="S17" s="131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ht="12.75">
      <c r="A18" s="112"/>
      <c r="B18" s="112"/>
      <c r="C18" s="112"/>
      <c r="D18" s="112"/>
      <c r="E18" s="141"/>
      <c r="F18" s="142" t="s">
        <v>74</v>
      </c>
      <c r="G18" s="162" t="str">
        <f>calculoC!F53</f>
        <v>Oscar Pérez</v>
      </c>
      <c r="H18" s="163">
        <f>calculoC!G53</f>
        <v>3</v>
      </c>
      <c r="I18" s="163">
        <f>calculoC!H53</f>
        <v>2</v>
      </c>
      <c r="J18" s="163">
        <f>calculoC!I53</f>
        <v>0</v>
      </c>
      <c r="K18" s="163">
        <f>calculoC!J53</f>
        <v>1</v>
      </c>
      <c r="L18" s="163">
        <f>calculoC!K53</f>
        <v>7</v>
      </c>
      <c r="M18" s="163">
        <f>calculoC!L53</f>
        <v>3</v>
      </c>
      <c r="N18" s="163">
        <f>L18-M18</f>
        <v>4</v>
      </c>
      <c r="O18" s="163">
        <v>4</v>
      </c>
      <c r="P18" s="132"/>
      <c r="Q18" s="131"/>
      <c r="R18" s="169"/>
      <c r="S18" s="131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ht="12.75">
      <c r="A19" s="112"/>
      <c r="B19" s="112"/>
      <c r="C19" s="112"/>
      <c r="D19" s="112"/>
      <c r="E19" s="112"/>
      <c r="F19" s="131"/>
      <c r="G19" s="164" t="str">
        <f>calculoC!F54</f>
        <v>David Remedios</v>
      </c>
      <c r="H19" s="163">
        <f>calculoC!G54</f>
        <v>3</v>
      </c>
      <c r="I19" s="163">
        <f>calculoC!H54</f>
        <v>1</v>
      </c>
      <c r="J19" s="163">
        <f>calculoC!I54</f>
        <v>0</v>
      </c>
      <c r="K19" s="163">
        <f>calculoC!J54</f>
        <v>2</v>
      </c>
      <c r="L19" s="163">
        <f>calculoC!K54</f>
        <v>3</v>
      </c>
      <c r="M19" s="163">
        <f>calculoC!L54</f>
        <v>6</v>
      </c>
      <c r="N19" s="163">
        <f>L19-M19</f>
        <v>-3</v>
      </c>
      <c r="O19" s="163">
        <v>2</v>
      </c>
      <c r="P19" s="133"/>
      <c r="Q19" s="131"/>
      <c r="R19" s="169"/>
      <c r="S19" s="131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ht="12.75">
      <c r="A20" s="112"/>
      <c r="B20" s="112"/>
      <c r="C20" s="112"/>
      <c r="D20" s="112"/>
      <c r="E20" s="112"/>
      <c r="F20" s="131"/>
      <c r="G20" s="164" t="str">
        <f>calculoC!F55</f>
        <v>Mario Gómez *</v>
      </c>
      <c r="H20" s="163">
        <f>calculoC!G55</f>
        <v>3</v>
      </c>
      <c r="I20" s="163">
        <f>calculoC!H55</f>
        <v>0</v>
      </c>
      <c r="J20" s="163">
        <f>calculoC!I55</f>
        <v>0</v>
      </c>
      <c r="K20" s="163">
        <f>calculoC!J55</f>
        <v>3</v>
      </c>
      <c r="L20" s="163">
        <f>calculoC!K55</f>
        <v>0</v>
      </c>
      <c r="M20" s="163">
        <f>calculoC!L55</f>
        <v>9</v>
      </c>
      <c r="N20" s="163">
        <f>L20-M20</f>
        <v>-9</v>
      </c>
      <c r="O20" s="163">
        <f>calculoC!M55</f>
        <v>0</v>
      </c>
      <c r="P20" s="133"/>
      <c r="Q20" s="133"/>
      <c r="R20" s="170"/>
      <c r="S20" s="133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34"/>
      <c r="O21" s="134"/>
      <c r="P21" s="134"/>
      <c r="Q21" s="134"/>
      <c r="R21" s="171"/>
      <c r="S21" s="134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ht="11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34"/>
      <c r="O22" s="134"/>
      <c r="P22" s="134"/>
      <c r="Q22" s="134"/>
      <c r="R22" s="171"/>
      <c r="S22" s="134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ht="9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34"/>
      <c r="O23" s="134"/>
      <c r="P23" s="134"/>
      <c r="Q23" s="145"/>
      <c r="R23" s="149"/>
      <c r="S23" s="134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ht="13.5">
      <c r="A24" s="112"/>
      <c r="B24" s="135"/>
      <c r="C24" s="136"/>
      <c r="D24" s="112"/>
      <c r="E24" s="112"/>
      <c r="F24" s="112"/>
      <c r="G24" s="112"/>
      <c r="H24" s="112"/>
      <c r="I24" s="112"/>
      <c r="J24" s="112"/>
      <c r="K24" s="112"/>
      <c r="L24" s="112"/>
      <c r="M24" s="141"/>
      <c r="N24" s="143"/>
      <c r="O24" s="143"/>
      <c r="P24" s="144" t="s">
        <v>25</v>
      </c>
      <c r="Q24" s="165">
        <f ca="1">TODAY()</f>
        <v>42414</v>
      </c>
      <c r="R24" s="166">
        <f ca="1">NOW()</f>
        <v>42414.450261226855</v>
      </c>
      <c r="S24" s="137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.75" hidden="1">
      <c r="A25" s="112"/>
      <c r="B25" s="112"/>
      <c r="C25" s="112"/>
      <c r="D25" s="112"/>
      <c r="E25" s="112"/>
      <c r="F25" s="5"/>
      <c r="G25" s="5"/>
      <c r="H25" s="5"/>
      <c r="I25" s="5"/>
      <c r="J25" s="5"/>
      <c r="K25" s="5"/>
      <c r="L25" s="5"/>
      <c r="M25" s="5"/>
      <c r="N25" s="20"/>
      <c r="O25" s="20"/>
      <c r="P25" s="20"/>
      <c r="Q25" s="20">
        <f>HOUR(R24)</f>
        <v>10</v>
      </c>
      <c r="R25" s="20">
        <f>MINUTE(R24)</f>
        <v>48</v>
      </c>
      <c r="S25" s="6"/>
      <c r="T25" s="5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ht="12.75" hidden="1">
      <c r="A26" s="112"/>
      <c r="B26" s="112"/>
      <c r="C26" s="112"/>
      <c r="D26" s="112"/>
      <c r="E26" s="112"/>
      <c r="F26" s="5"/>
      <c r="G26" s="5"/>
      <c r="H26" s="5"/>
      <c r="I26" s="5"/>
      <c r="J26" s="5"/>
      <c r="K26" s="5"/>
      <c r="L26" s="5"/>
      <c r="M26" s="5"/>
      <c r="N26" s="20"/>
      <c r="O26" s="20"/>
      <c r="P26" s="20"/>
      <c r="Q26" s="20"/>
      <c r="R26" s="21">
        <f>TIME(Q25,R25,0)</f>
        <v>0.45</v>
      </c>
      <c r="S26" s="6"/>
      <c r="T26" s="5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21"/>
      <c r="O27" s="121"/>
      <c r="P27" s="121"/>
      <c r="Q27" s="121"/>
      <c r="R27" s="121"/>
      <c r="S27" s="137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21"/>
      <c r="O28" s="121"/>
      <c r="P28" s="121"/>
      <c r="Q28" s="299" t="s">
        <v>35</v>
      </c>
      <c r="R28" s="299"/>
      <c r="S28" s="137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spans="1:3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34"/>
      <c r="O29" s="134"/>
      <c r="P29" s="134"/>
      <c r="Q29" s="137"/>
      <c r="R29" s="137"/>
      <c r="S29" s="137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3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1:3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1:3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12"/>
      <c r="Y35" s="112"/>
      <c r="Z35" s="112"/>
      <c r="AA35" s="112"/>
      <c r="AB35" s="112"/>
      <c r="AC35" s="112"/>
      <c r="AD35" s="112"/>
      <c r="AE35" s="112"/>
      <c r="AF35" s="112"/>
    </row>
    <row r="36" spans="1:3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2"/>
      <c r="Y37" s="112"/>
      <c r="Z37" s="112"/>
      <c r="AA37" s="112"/>
      <c r="AB37" s="112"/>
      <c r="AC37" s="112"/>
      <c r="AD37" s="112"/>
      <c r="AE37" s="112"/>
      <c r="AF37" s="112"/>
    </row>
    <row r="38" spans="1:32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2"/>
      <c r="Y38" s="112"/>
      <c r="Z38" s="112"/>
      <c r="AA38" s="112"/>
      <c r="AB38" s="112"/>
      <c r="AC38" s="112"/>
      <c r="AD38" s="112"/>
      <c r="AE38" s="112"/>
      <c r="AF38" s="112"/>
    </row>
    <row r="39" spans="1:32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2"/>
      <c r="Y39" s="112"/>
      <c r="Z39" s="112"/>
      <c r="AA39" s="112"/>
      <c r="AB39" s="112"/>
      <c r="AC39" s="112"/>
      <c r="AD39" s="112"/>
      <c r="AE39" s="112"/>
      <c r="AF39" s="112"/>
    </row>
    <row r="40" spans="1:32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2"/>
      <c r="Y41" s="112"/>
      <c r="Z41" s="112"/>
      <c r="AA41" s="112"/>
      <c r="AB41" s="112"/>
      <c r="AC41" s="112"/>
      <c r="AD41" s="112"/>
      <c r="AE41" s="112"/>
      <c r="AF41" s="112"/>
    </row>
    <row r="42" spans="1:32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2"/>
      <c r="Y42" s="112"/>
      <c r="Z42" s="112"/>
      <c r="AA42" s="112"/>
      <c r="AB42" s="112"/>
      <c r="AC42" s="112"/>
      <c r="AD42" s="112"/>
      <c r="AE42" s="112"/>
      <c r="AF42" s="112"/>
    </row>
    <row r="43" spans="1:32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2"/>
      <c r="Y45" s="112"/>
      <c r="Z45" s="112"/>
      <c r="AA45" s="112"/>
      <c r="AB45" s="112"/>
      <c r="AC45" s="112"/>
      <c r="AD45" s="112"/>
      <c r="AE45" s="112"/>
      <c r="AF45" s="112"/>
    </row>
    <row r="46" spans="1:3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2"/>
      <c r="Y46" s="112"/>
      <c r="Z46" s="112"/>
      <c r="AA46" s="112"/>
      <c r="AB46" s="112"/>
      <c r="AC46" s="112"/>
      <c r="AD46" s="112"/>
      <c r="AE46" s="112"/>
      <c r="AF46" s="112"/>
    </row>
    <row r="47" spans="1:3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2"/>
      <c r="Y47" s="112"/>
      <c r="Z47" s="112"/>
      <c r="AA47" s="112"/>
      <c r="AB47" s="112"/>
      <c r="AC47" s="112"/>
      <c r="AD47" s="112"/>
      <c r="AE47" s="112"/>
      <c r="AF47" s="112"/>
    </row>
    <row r="48" spans="1:3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2"/>
      <c r="Y48" s="112"/>
      <c r="Z48" s="112"/>
      <c r="AA48" s="112"/>
      <c r="AB48" s="112"/>
      <c r="AC48" s="112"/>
      <c r="AD48" s="112"/>
      <c r="AE48" s="112"/>
      <c r="AF48" s="112"/>
    </row>
    <row r="49" spans="1:32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2"/>
      <c r="Y49" s="112"/>
      <c r="Z49" s="112"/>
      <c r="AA49" s="112"/>
      <c r="AB49" s="112"/>
      <c r="AC49" s="112"/>
      <c r="AD49" s="112"/>
      <c r="AE49" s="112"/>
      <c r="AF49" s="112"/>
    </row>
    <row r="50" spans="1:3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2"/>
      <c r="Y50" s="112"/>
      <c r="Z50" s="112"/>
      <c r="AA50" s="112"/>
      <c r="AB50" s="112"/>
      <c r="AC50" s="112"/>
      <c r="AD50" s="112"/>
      <c r="AE50" s="112"/>
      <c r="AF50" s="112"/>
    </row>
    <row r="51" spans="1:32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2"/>
      <c r="Y51" s="112"/>
      <c r="Z51" s="112"/>
      <c r="AA51" s="112"/>
      <c r="AB51" s="112"/>
      <c r="AC51" s="112"/>
      <c r="AD51" s="112"/>
      <c r="AE51" s="112"/>
      <c r="AF51" s="112"/>
    </row>
    <row r="52" spans="1:32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:32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2"/>
      <c r="Y53" s="112"/>
      <c r="Z53" s="112"/>
      <c r="AA53" s="112"/>
      <c r="AB53" s="112"/>
      <c r="AC53" s="112"/>
      <c r="AD53" s="112"/>
      <c r="AE53" s="112"/>
      <c r="AF53" s="112"/>
    </row>
    <row r="54" spans="1:3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:3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:32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112"/>
      <c r="Y56" s="112"/>
      <c r="Z56" s="112"/>
      <c r="AA56" s="112"/>
      <c r="AB56" s="112"/>
      <c r="AC56" s="112"/>
      <c r="AD56" s="112"/>
      <c r="AE56" s="112"/>
      <c r="AF56" s="112"/>
    </row>
    <row r="57" spans="1:3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:3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112"/>
      <c r="Y61" s="112"/>
      <c r="Z61" s="112"/>
      <c r="AA61" s="112"/>
      <c r="AB61" s="112"/>
      <c r="AC61" s="112"/>
      <c r="AD61" s="112"/>
      <c r="AE61" s="112"/>
      <c r="AF61" s="112"/>
    </row>
    <row r="62" spans="1:32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112"/>
      <c r="Y62" s="112"/>
      <c r="Z62" s="112"/>
      <c r="AA62" s="112"/>
      <c r="AB62" s="112"/>
      <c r="AC62" s="112"/>
      <c r="AD62" s="112"/>
      <c r="AE62" s="112"/>
      <c r="AF62" s="112"/>
    </row>
    <row r="63" spans="1:32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112"/>
      <c r="Y63" s="112"/>
      <c r="Z63" s="112"/>
      <c r="AA63" s="112"/>
      <c r="AB63" s="112"/>
      <c r="AC63" s="112"/>
      <c r="AD63" s="112"/>
      <c r="AE63" s="112"/>
      <c r="AF63" s="112"/>
    </row>
    <row r="64" spans="1:32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112"/>
      <c r="Y65" s="112"/>
      <c r="Z65" s="112"/>
      <c r="AA65" s="112"/>
      <c r="AB65" s="112"/>
      <c r="AC65" s="112"/>
      <c r="AD65" s="112"/>
      <c r="AE65" s="112"/>
      <c r="AF65" s="112"/>
    </row>
    <row r="66" spans="1:32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112"/>
      <c r="Y67" s="112"/>
      <c r="Z67" s="112"/>
      <c r="AA67" s="112"/>
      <c r="AB67" s="112"/>
      <c r="AC67" s="112"/>
      <c r="AD67" s="112"/>
      <c r="AE67" s="112"/>
      <c r="AF67" s="112"/>
    </row>
    <row r="68" spans="1:32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12"/>
      <c r="Y68" s="112"/>
      <c r="Z68" s="112"/>
      <c r="AA68" s="112"/>
      <c r="AB68" s="112"/>
      <c r="AC68" s="112"/>
      <c r="AD68" s="112"/>
      <c r="AE68" s="112"/>
      <c r="AF68" s="112"/>
    </row>
    <row r="69" spans="1:32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112"/>
      <c r="Y69" s="112"/>
      <c r="Z69" s="112"/>
      <c r="AA69" s="112"/>
      <c r="AB69" s="112"/>
      <c r="AC69" s="112"/>
      <c r="AD69" s="112"/>
      <c r="AE69" s="112"/>
      <c r="AF69" s="112"/>
    </row>
  </sheetData>
  <sheetProtection/>
  <mergeCells count="31">
    <mergeCell ref="H7:I7"/>
    <mergeCell ref="H5:I5"/>
    <mergeCell ref="J5:K5"/>
    <mergeCell ref="L7:M7"/>
    <mergeCell ref="J7:K7"/>
    <mergeCell ref="Q11:R11"/>
    <mergeCell ref="L10:M10"/>
    <mergeCell ref="L11:M11"/>
    <mergeCell ref="T1:U2"/>
    <mergeCell ref="H8:I8"/>
    <mergeCell ref="J9:K9"/>
    <mergeCell ref="A1:S2"/>
    <mergeCell ref="Q7:R7"/>
    <mergeCell ref="Q9:R9"/>
    <mergeCell ref="H9:I9"/>
    <mergeCell ref="B4:M4"/>
    <mergeCell ref="H6:I6"/>
    <mergeCell ref="J6:K6"/>
    <mergeCell ref="L5:M5"/>
    <mergeCell ref="L6:M6"/>
    <mergeCell ref="P4:S5"/>
    <mergeCell ref="H11:I11"/>
    <mergeCell ref="J11:K11"/>
    <mergeCell ref="L8:M8"/>
    <mergeCell ref="H10:I10"/>
    <mergeCell ref="J8:K8"/>
    <mergeCell ref="Q28:R28"/>
    <mergeCell ref="J10:K10"/>
    <mergeCell ref="G15:O15"/>
    <mergeCell ref="L9:M9"/>
    <mergeCell ref="Q13:R13"/>
  </mergeCells>
  <conditionalFormatting sqref="F17:F18">
    <cfRule type="expression" priority="126" dxfId="163" stopIfTrue="1">
      <formula>IF(AND($H$17=3,$H$18=3,$H$19=3,$H$20=3),1,0)</formula>
    </cfRule>
  </conditionalFormatting>
  <conditionalFormatting sqref="G17:O18">
    <cfRule type="expression" priority="127" dxfId="1" stopIfTrue="1">
      <formula>IF(AND($H$17=3,$H$18=3,$H$19=3,$H$20=3),1,0)</formula>
    </cfRule>
  </conditionalFormatting>
  <conditionalFormatting sqref="B7:M7">
    <cfRule type="expression" priority="128" dxfId="1" stopIfTrue="1">
      <formula>IF(OR($L$7="en juego",$L$7="hoy!"),1,0)</formula>
    </cfRule>
  </conditionalFormatting>
  <conditionalFormatting sqref="B6:M6 C7:C11 E7:E11 G7:G11">
    <cfRule type="expression" priority="129" dxfId="1" stopIfTrue="1">
      <formula>IF(OR($L$6="en juego",$L$6="hoy!"),1,0)</formula>
    </cfRule>
  </conditionalFormatting>
  <conditionalFormatting sqref="B8:M8 H9:I9">
    <cfRule type="expression" priority="130" dxfId="1" stopIfTrue="1">
      <formula>IF(OR($L$8="en juego",$L$8="hoy!"),1,0)</formula>
    </cfRule>
  </conditionalFormatting>
  <conditionalFormatting sqref="B9:G9 J9:M9">
    <cfRule type="expression" priority="131" dxfId="1" stopIfTrue="1">
      <formula>IF(OR($L$9="en juego",$L$9="hoy!"),1,0)</formula>
    </cfRule>
  </conditionalFormatting>
  <conditionalFormatting sqref="B10:M10 H11:K11">
    <cfRule type="expression" priority="132" dxfId="1" stopIfTrue="1">
      <formula>IF(OR($L$10="en juego",$L$10="hoy!"),1,0)</formula>
    </cfRule>
  </conditionalFormatting>
  <conditionalFormatting sqref="B11:G11 J11:M11">
    <cfRule type="expression" priority="133" dxfId="1" stopIfTrue="1">
      <formula>IF(OR($L$11="en juego",$L$11="hoy!"),1,0)</formula>
    </cfRule>
  </conditionalFormatting>
  <conditionalFormatting sqref="J9:K9">
    <cfRule type="expression" priority="125" dxfId="1" stopIfTrue="1">
      <formula>IF(OR($L$6="en juego",$L$6="hoy!"),1,0)</formula>
    </cfRule>
  </conditionalFormatting>
  <conditionalFormatting sqref="J9:K9">
    <cfRule type="expression" priority="124" dxfId="1" stopIfTrue="1">
      <formula>IF(OR($L$6="en juego",$L$6="hoy!"),1,0)</formula>
    </cfRule>
  </conditionalFormatting>
  <conditionalFormatting sqref="J10:K11">
    <cfRule type="expression" priority="123" dxfId="1" stopIfTrue="1">
      <formula>IF(OR($L$8="en juego",$L$8="hoy!"),1,0)</formula>
    </cfRule>
  </conditionalFormatting>
  <conditionalFormatting sqref="J10:K11">
    <cfRule type="expression" priority="122" dxfId="1" stopIfTrue="1">
      <formula>IF(OR($L$8="en juego",$L$8="hoy!"),1,0)</formula>
    </cfRule>
  </conditionalFormatting>
  <conditionalFormatting sqref="J7:M7">
    <cfRule type="expression" priority="121" dxfId="1" stopIfTrue="1">
      <formula>IF(OR($L$7="en juego",$L$7="hoy!"),1,0)</formula>
    </cfRule>
  </conditionalFormatting>
  <conditionalFormatting sqref="H6:M6 H7:I7">
    <cfRule type="expression" priority="120" dxfId="1" stopIfTrue="1">
      <formula>IF(OR($L$6="en juego",$L$6="hoy!"),1,0)</formula>
    </cfRule>
  </conditionalFormatting>
  <conditionalFormatting sqref="H8:M8 H9:I9">
    <cfRule type="expression" priority="119" dxfId="1" stopIfTrue="1">
      <formula>IF(OR($L$8="en juego",$L$8="hoy!"),1,0)</formula>
    </cfRule>
  </conditionalFormatting>
  <conditionalFormatting sqref="J9:M9">
    <cfRule type="expression" priority="118" dxfId="1" stopIfTrue="1">
      <formula>IF(OR($L$9="en juego",$L$9="hoy!"),1,0)</formula>
    </cfRule>
  </conditionalFormatting>
  <conditionalFormatting sqref="H10:M10 H11:I11">
    <cfRule type="expression" priority="117" dxfId="1" stopIfTrue="1">
      <formula>IF(OR($L$10="en juego",$L$10="hoy!"),1,0)</formula>
    </cfRule>
  </conditionalFormatting>
  <conditionalFormatting sqref="J11:M11">
    <cfRule type="expression" priority="116" dxfId="1" stopIfTrue="1">
      <formula>IF(OR($L$11="en juego",$L$11="hoy!"),1,0)</formula>
    </cfRule>
  </conditionalFormatting>
  <conditionalFormatting sqref="J10:K10">
    <cfRule type="expression" priority="115" dxfId="1" stopIfTrue="1">
      <formula>IF(OR($L$8="en juego",$L$8="hoy!"),1,0)</formula>
    </cfRule>
  </conditionalFormatting>
  <conditionalFormatting sqref="J11:K11">
    <cfRule type="expression" priority="114" dxfId="1" stopIfTrue="1">
      <formula>IF(OR($L$10="en juego",$L$10="hoy!"),1,0)</formula>
    </cfRule>
  </conditionalFormatting>
  <conditionalFormatting sqref="J11:K11">
    <cfRule type="expression" priority="113" dxfId="1" stopIfTrue="1">
      <formula>IF(OR($L$8="en juego",$L$8="hoy!"),1,0)</formula>
    </cfRule>
  </conditionalFormatting>
  <conditionalFormatting sqref="J7:M7">
    <cfRule type="expression" priority="112" dxfId="1" stopIfTrue="1">
      <formula>IF(OR($L$7="en juego",$L$7="hoy!"),1,0)</formula>
    </cfRule>
  </conditionalFormatting>
  <conditionalFormatting sqref="H6:M6 H7:I7">
    <cfRule type="expression" priority="111" dxfId="1" stopIfTrue="1">
      <formula>IF(OR($L$6="en juego",$L$6="hoy!"),1,0)</formula>
    </cfRule>
  </conditionalFormatting>
  <conditionalFormatting sqref="H8:M8">
    <cfRule type="expression" priority="110" dxfId="1" stopIfTrue="1">
      <formula>IF(OR($L$8="en juego",$L$8="hoy!"),1,0)</formula>
    </cfRule>
  </conditionalFormatting>
  <conditionalFormatting sqref="H9:M9">
    <cfRule type="expression" priority="109" dxfId="1" stopIfTrue="1">
      <formula>IF(OR($L$9="en juego",$L$9="hoy!"),1,0)</formula>
    </cfRule>
  </conditionalFormatting>
  <conditionalFormatting sqref="H10:M10 H11:K11">
    <cfRule type="expression" priority="108" dxfId="1" stopIfTrue="1">
      <formula>IF(OR($L$10="en juego",$L$10="hoy!"),1,0)</formula>
    </cfRule>
  </conditionalFormatting>
  <conditionalFormatting sqref="L11:M11">
    <cfRule type="expression" priority="107" dxfId="1" stopIfTrue="1">
      <formula>IF(OR($L$11="en juego",$L$11="hoy!"),1,0)</formula>
    </cfRule>
  </conditionalFormatting>
  <conditionalFormatting sqref="J8:K8">
    <cfRule type="expression" priority="106" dxfId="1" stopIfTrue="1">
      <formula>IF(OR($L$7="en juego",$L$7="hoy!"),1,0)</formula>
    </cfRule>
  </conditionalFormatting>
  <conditionalFormatting sqref="H8:I9">
    <cfRule type="expression" priority="105" dxfId="1" stopIfTrue="1">
      <formula>IF(OR($L$6="en juego",$L$6="hoy!"),1,0)</formula>
    </cfRule>
  </conditionalFormatting>
  <conditionalFormatting sqref="H10:I10">
    <cfRule type="expression" priority="104" dxfId="1" stopIfTrue="1">
      <formula>IF(OR($L$8="en juego",$L$8="hoy!"),1,0)</formula>
    </cfRule>
  </conditionalFormatting>
  <conditionalFormatting sqref="H11:I11">
    <cfRule type="expression" priority="103" dxfId="1" stopIfTrue="1">
      <formula>IF(OR($L$9="en juego",$L$9="hoy!"),1,0)</formula>
    </cfRule>
  </conditionalFormatting>
  <conditionalFormatting sqref="H10:I11">
    <cfRule type="expression" priority="102" dxfId="1" stopIfTrue="1">
      <formula>IF(OR($L$6="en juego",$L$6="hoy!"),1,0)</formula>
    </cfRule>
  </conditionalFormatting>
  <conditionalFormatting sqref="J10:K10">
    <cfRule type="expression" priority="101" dxfId="1" stopIfTrue="1">
      <formula>IF(OR($L$7="en juego",$L$7="hoy!"),1,0)</formula>
    </cfRule>
  </conditionalFormatting>
  <conditionalFormatting sqref="J9:K9">
    <cfRule type="expression" priority="100" dxfId="1" stopIfTrue="1">
      <formula>IF(OR($L$6="en juego",$L$6="hoy!"),1,0)</formula>
    </cfRule>
  </conditionalFormatting>
  <conditionalFormatting sqref="J11:K11">
    <cfRule type="expression" priority="99" dxfId="1" stopIfTrue="1">
      <formula>IF(OR($L$8="en juego",$L$8="hoy!"),1,0)</formula>
    </cfRule>
  </conditionalFormatting>
  <conditionalFormatting sqref="J11:K11">
    <cfRule type="expression" priority="98" dxfId="1" stopIfTrue="1">
      <formula>IF(OR($L$7="en juego",$L$7="hoy!"),1,0)</formula>
    </cfRule>
  </conditionalFormatting>
  <conditionalFormatting sqref="L7:M7">
    <cfRule type="expression" priority="97" dxfId="1" stopIfTrue="1">
      <formula>IF(OR($L$6="en juego",$L$6="hoy!"),1,0)</formula>
    </cfRule>
  </conditionalFormatting>
  <conditionalFormatting sqref="L9:M9">
    <cfRule type="expression" priority="96" dxfId="1" stopIfTrue="1">
      <formula>IF(OR($L$7="en juego",$L$7="hoy!"),1,0)</formula>
    </cfRule>
  </conditionalFormatting>
  <conditionalFormatting sqref="L8:M8">
    <cfRule type="expression" priority="95" dxfId="1" stopIfTrue="1">
      <formula>IF(OR($L$6="en juego",$L$6="hoy!"),1,0)</formula>
    </cfRule>
  </conditionalFormatting>
  <conditionalFormatting sqref="L9:M9">
    <cfRule type="expression" priority="94" dxfId="1" stopIfTrue="1">
      <formula>IF(OR($L$6="en juego",$L$6="hoy!"),1,0)</formula>
    </cfRule>
  </conditionalFormatting>
  <conditionalFormatting sqref="L10:M10">
    <cfRule type="expression" priority="93" dxfId="1" stopIfTrue="1">
      <formula>IF(OR($L$8="en juego",$L$8="hoy!"),1,0)</formula>
    </cfRule>
  </conditionalFormatting>
  <conditionalFormatting sqref="L11:M11">
    <cfRule type="expression" priority="92" dxfId="1" stopIfTrue="1">
      <formula>IF(OR($L$9="en juego",$L$9="hoy!"),1,0)</formula>
    </cfRule>
  </conditionalFormatting>
  <conditionalFormatting sqref="L11:M11">
    <cfRule type="expression" priority="91" dxfId="1" stopIfTrue="1">
      <formula>IF(OR($L$7="en juego",$L$7="hoy!"),1,0)</formula>
    </cfRule>
  </conditionalFormatting>
  <conditionalFormatting sqref="L10:M10">
    <cfRule type="expression" priority="90" dxfId="1" stopIfTrue="1">
      <formula>IF(OR($L$6="en juego",$L$6="hoy!"),1,0)</formula>
    </cfRule>
  </conditionalFormatting>
  <conditionalFormatting sqref="L11:M11">
    <cfRule type="expression" priority="89" dxfId="1" stopIfTrue="1">
      <formula>IF(OR($L$6="en juego",$L$6="hoy!"),1,0)</formula>
    </cfRule>
  </conditionalFormatting>
  <conditionalFormatting sqref="H7:I7">
    <cfRule type="expression" priority="88" dxfId="1" stopIfTrue="1">
      <formula>IF(OR($L$6="en juego",$L$6="hoy!"),1,0)</formula>
    </cfRule>
  </conditionalFormatting>
  <conditionalFormatting sqref="H9:I9">
    <cfRule type="expression" priority="87" dxfId="1" stopIfTrue="1">
      <formula>IF(OR($L$7="en juego",$L$7="hoy!"),1,0)</formula>
    </cfRule>
  </conditionalFormatting>
  <conditionalFormatting sqref="H8:I8">
    <cfRule type="expression" priority="86" dxfId="1" stopIfTrue="1">
      <formula>IF(OR($L$6="en juego",$L$6="hoy!"),1,0)</formula>
    </cfRule>
  </conditionalFormatting>
  <conditionalFormatting sqref="H8:I9">
    <cfRule type="expression" priority="85" dxfId="1" stopIfTrue="1">
      <formula>IF(OR($L$6="en juego",$L$6="hoy!"),1,0)</formula>
    </cfRule>
  </conditionalFormatting>
  <conditionalFormatting sqref="H8:I9">
    <cfRule type="expression" priority="84" dxfId="1" stopIfTrue="1">
      <formula>IF(OR($L$6="en juego",$L$6="hoy!"),1,0)</formula>
    </cfRule>
  </conditionalFormatting>
  <conditionalFormatting sqref="H9:I9">
    <cfRule type="expression" priority="83" dxfId="1" stopIfTrue="1">
      <formula>IF(OR($L$6="en juego",$L$6="hoy!"),1,0)</formula>
    </cfRule>
  </conditionalFormatting>
  <conditionalFormatting sqref="H10:I11">
    <cfRule type="expression" priority="82" dxfId="1" stopIfTrue="1">
      <formula>IF(OR($L$8="en juego",$L$8="hoy!"),1,0)</formula>
    </cfRule>
  </conditionalFormatting>
  <conditionalFormatting sqref="H10:I11">
    <cfRule type="expression" priority="81" dxfId="1" stopIfTrue="1">
      <formula>IF(OR($L$8="en juego",$L$8="hoy!"),1,0)</formula>
    </cfRule>
  </conditionalFormatting>
  <conditionalFormatting sqref="H10:I10">
    <cfRule type="expression" priority="80" dxfId="1" stopIfTrue="1">
      <formula>IF(OR($L$8="en juego",$L$8="hoy!"),1,0)</formula>
    </cfRule>
  </conditionalFormatting>
  <conditionalFormatting sqref="H11:I11">
    <cfRule type="expression" priority="79" dxfId="1" stopIfTrue="1">
      <formula>IF(OR($L$9="en juego",$L$9="hoy!"),1,0)</formula>
    </cfRule>
  </conditionalFormatting>
  <conditionalFormatting sqref="H10:I11">
    <cfRule type="expression" priority="78" dxfId="1" stopIfTrue="1">
      <formula>IF(OR($L$6="en juego",$L$6="hoy!"),1,0)</formula>
    </cfRule>
  </conditionalFormatting>
  <conditionalFormatting sqref="H11:I11">
    <cfRule type="expression" priority="77" dxfId="1" stopIfTrue="1">
      <formula>IF(OR($L$7="en juego",$L$7="hoy!"),1,0)</formula>
    </cfRule>
  </conditionalFormatting>
  <conditionalFormatting sqref="H10:I10">
    <cfRule type="expression" priority="76" dxfId="1" stopIfTrue="1">
      <formula>IF(OR($L$6="en juego",$L$6="hoy!"),1,0)</formula>
    </cfRule>
  </conditionalFormatting>
  <conditionalFormatting sqref="H10:I11">
    <cfRule type="expression" priority="75" dxfId="1" stopIfTrue="1">
      <formula>IF(OR($L$6="en juego",$L$6="hoy!"),1,0)</formula>
    </cfRule>
  </conditionalFormatting>
  <conditionalFormatting sqref="H10:I11">
    <cfRule type="expression" priority="74" dxfId="1" stopIfTrue="1">
      <formula>IF(OR($L$6="en juego",$L$6="hoy!"),1,0)</formula>
    </cfRule>
  </conditionalFormatting>
  <conditionalFormatting sqref="H11:I11">
    <cfRule type="expression" priority="73" dxfId="1" stopIfTrue="1">
      <formula>IF(OR($L$6="en juego",$L$6="hoy!"),1,0)</formula>
    </cfRule>
  </conditionalFormatting>
  <conditionalFormatting sqref="H7:I7">
    <cfRule type="expression" priority="72" dxfId="1" stopIfTrue="1">
      <formula>IF(OR($L$6="en juego",$L$6="hoy!"),1,0)</formula>
    </cfRule>
  </conditionalFormatting>
  <conditionalFormatting sqref="H9:I9">
    <cfRule type="expression" priority="71" dxfId="1" stopIfTrue="1">
      <formula>IF(OR($L$7="en juego",$L$7="hoy!"),1,0)</formula>
    </cfRule>
  </conditionalFormatting>
  <conditionalFormatting sqref="H8:I8">
    <cfRule type="expression" priority="70" dxfId="1" stopIfTrue="1">
      <formula>IF(OR($L$6="en juego",$L$6="hoy!"),1,0)</formula>
    </cfRule>
  </conditionalFormatting>
  <conditionalFormatting sqref="H8:I9">
    <cfRule type="expression" priority="69" dxfId="1" stopIfTrue="1">
      <formula>IF(OR($L$6="en juego",$L$6="hoy!"),1,0)</formula>
    </cfRule>
  </conditionalFormatting>
  <conditionalFormatting sqref="H8:I9">
    <cfRule type="expression" priority="68" dxfId="1" stopIfTrue="1">
      <formula>IF(OR($L$6="en juego",$L$6="hoy!"),1,0)</formula>
    </cfRule>
  </conditionalFormatting>
  <conditionalFormatting sqref="H9:I9">
    <cfRule type="expression" priority="67" dxfId="1" stopIfTrue="1">
      <formula>IF(OR($L$6="en juego",$L$6="hoy!"),1,0)</formula>
    </cfRule>
  </conditionalFormatting>
  <conditionalFormatting sqref="H9:I9">
    <cfRule type="expression" priority="66" dxfId="1" stopIfTrue="1">
      <formula>IF(OR($L$6="en juego",$L$6="hoy!"),1,0)</formula>
    </cfRule>
  </conditionalFormatting>
  <conditionalFormatting sqref="H10:I11">
    <cfRule type="expression" priority="65" dxfId="1" stopIfTrue="1">
      <formula>IF(OR($L$8="en juego",$L$8="hoy!"),1,0)</formula>
    </cfRule>
  </conditionalFormatting>
  <conditionalFormatting sqref="H10:I11">
    <cfRule type="expression" priority="64" dxfId="1" stopIfTrue="1">
      <formula>IF(OR($L$8="en juego",$L$8="hoy!"),1,0)</formula>
    </cfRule>
  </conditionalFormatting>
  <conditionalFormatting sqref="H10:I10">
    <cfRule type="expression" priority="63" dxfId="1" stopIfTrue="1">
      <formula>IF(OR($L$8="en juego",$L$8="hoy!"),1,0)</formula>
    </cfRule>
  </conditionalFormatting>
  <conditionalFormatting sqref="H11:I11">
    <cfRule type="expression" priority="62" dxfId="1" stopIfTrue="1">
      <formula>IF(OR($L$9="en juego",$L$9="hoy!"),1,0)</formula>
    </cfRule>
  </conditionalFormatting>
  <conditionalFormatting sqref="H10:I11">
    <cfRule type="expression" priority="61" dxfId="1" stopIfTrue="1">
      <formula>IF(OR($L$6="en juego",$L$6="hoy!"),1,0)</formula>
    </cfRule>
  </conditionalFormatting>
  <conditionalFormatting sqref="H11:I11">
    <cfRule type="expression" priority="60" dxfId="1" stopIfTrue="1">
      <formula>IF(OR($L$7="en juego",$L$7="hoy!"),1,0)</formula>
    </cfRule>
  </conditionalFormatting>
  <conditionalFormatting sqref="H10:I10">
    <cfRule type="expression" priority="59" dxfId="1" stopIfTrue="1">
      <formula>IF(OR($L$6="en juego",$L$6="hoy!"),1,0)</formula>
    </cfRule>
  </conditionalFormatting>
  <conditionalFormatting sqref="H10:I11">
    <cfRule type="expression" priority="58" dxfId="1" stopIfTrue="1">
      <formula>IF(OR($L$6="en juego",$L$6="hoy!"),1,0)</formula>
    </cfRule>
  </conditionalFormatting>
  <conditionalFormatting sqref="H10:I11">
    <cfRule type="expression" priority="57" dxfId="1" stopIfTrue="1">
      <formula>IF(OR($L$6="en juego",$L$6="hoy!"),1,0)</formula>
    </cfRule>
  </conditionalFormatting>
  <conditionalFormatting sqref="H11:I11">
    <cfRule type="expression" priority="56" dxfId="1" stopIfTrue="1">
      <formula>IF(OR($L$6="en juego",$L$6="hoy!"),1,0)</formula>
    </cfRule>
  </conditionalFormatting>
  <conditionalFormatting sqref="H11:I11">
    <cfRule type="expression" priority="55" dxfId="1" stopIfTrue="1">
      <formula>IF(OR($L$7="en juego",$L$7="hoy!"),1,0)</formula>
    </cfRule>
  </conditionalFormatting>
  <conditionalFormatting sqref="H10:I10">
    <cfRule type="expression" priority="54" dxfId="1" stopIfTrue="1">
      <formula>IF(OR($L$6="en juego",$L$6="hoy!"),1,0)</formula>
    </cfRule>
  </conditionalFormatting>
  <conditionalFormatting sqref="H10:I11">
    <cfRule type="expression" priority="53" dxfId="1" stopIfTrue="1">
      <formula>IF(OR($L$6="en juego",$L$6="hoy!"),1,0)</formula>
    </cfRule>
  </conditionalFormatting>
  <conditionalFormatting sqref="H10:I11">
    <cfRule type="expression" priority="52" dxfId="1" stopIfTrue="1">
      <formula>IF(OR($L$6="en juego",$L$6="hoy!"),1,0)</formula>
    </cfRule>
  </conditionalFormatting>
  <conditionalFormatting sqref="H11:I11">
    <cfRule type="expression" priority="51" dxfId="1" stopIfTrue="1">
      <formula>IF(OR($L$6="en juego",$L$6="hoy!"),1,0)</formula>
    </cfRule>
  </conditionalFormatting>
  <conditionalFormatting sqref="H11:I11">
    <cfRule type="expression" priority="50" dxfId="1" stopIfTrue="1">
      <formula>IF(OR($L$6="en juego",$L$6="hoy!"),1,0)</formula>
    </cfRule>
  </conditionalFormatting>
  <conditionalFormatting sqref="J7:M7">
    <cfRule type="expression" priority="49" dxfId="1" stopIfTrue="1">
      <formula>IF(OR($L$7="en juego",$L$7="hoy!"),1,0)</formula>
    </cfRule>
  </conditionalFormatting>
  <conditionalFormatting sqref="J6:M6">
    <cfRule type="expression" priority="48" dxfId="1" stopIfTrue="1">
      <formula>IF(OR($L$6="en juego",$L$6="hoy!"),1,0)</formula>
    </cfRule>
  </conditionalFormatting>
  <conditionalFormatting sqref="J8:M8">
    <cfRule type="expression" priority="47" dxfId="1" stopIfTrue="1">
      <formula>IF(OR($L$8="en juego",$L$8="hoy!"),1,0)</formula>
    </cfRule>
  </conditionalFormatting>
  <conditionalFormatting sqref="J9:M9">
    <cfRule type="expression" priority="46" dxfId="1" stopIfTrue="1">
      <formula>IF(OR($L$9="en juego",$L$9="hoy!"),1,0)</formula>
    </cfRule>
  </conditionalFormatting>
  <conditionalFormatting sqref="J10:M10">
    <cfRule type="expression" priority="45" dxfId="1" stopIfTrue="1">
      <formula>IF(OR($L$10="en juego",$L$10="hoy!"),1,0)</formula>
    </cfRule>
  </conditionalFormatting>
  <conditionalFormatting sqref="J11:M11">
    <cfRule type="expression" priority="44" dxfId="1" stopIfTrue="1">
      <formula>IF(OR($L$11="en juego",$L$11="hoy!"),1,0)</formula>
    </cfRule>
  </conditionalFormatting>
  <conditionalFormatting sqref="J10:K10">
    <cfRule type="expression" priority="43" dxfId="1" stopIfTrue="1">
      <formula>IF(OR($L$8="en juego",$L$8="hoy!"),1,0)</formula>
    </cfRule>
  </conditionalFormatting>
  <conditionalFormatting sqref="J11:K11">
    <cfRule type="expression" priority="42" dxfId="1" stopIfTrue="1">
      <formula>IF(OR($L$10="en juego",$L$10="hoy!"),1,0)</formula>
    </cfRule>
  </conditionalFormatting>
  <conditionalFormatting sqref="J11:K11">
    <cfRule type="expression" priority="41" dxfId="1" stopIfTrue="1">
      <formula>IF(OR($L$8="en juego",$L$8="hoy!"),1,0)</formula>
    </cfRule>
  </conditionalFormatting>
  <conditionalFormatting sqref="J7:M7">
    <cfRule type="expression" priority="40" dxfId="1" stopIfTrue="1">
      <formula>IF(OR($L$7="en juego",$L$7="hoy!"),1,0)</formula>
    </cfRule>
  </conditionalFormatting>
  <conditionalFormatting sqref="J6:M6">
    <cfRule type="expression" priority="39" dxfId="1" stopIfTrue="1">
      <formula>IF(OR($L$6="en juego",$L$6="hoy!"),1,0)</formula>
    </cfRule>
  </conditionalFormatting>
  <conditionalFormatting sqref="J8:M8">
    <cfRule type="expression" priority="38" dxfId="1" stopIfTrue="1">
      <formula>IF(OR($L$8="en juego",$L$8="hoy!"),1,0)</formula>
    </cfRule>
  </conditionalFormatting>
  <conditionalFormatting sqref="J9:M9">
    <cfRule type="expression" priority="37" dxfId="1" stopIfTrue="1">
      <formula>IF(OR($L$9="en juego",$L$9="hoy!"),1,0)</formula>
    </cfRule>
  </conditionalFormatting>
  <conditionalFormatting sqref="J10:M10 J11:K11">
    <cfRule type="expression" priority="36" dxfId="1" stopIfTrue="1">
      <formula>IF(OR($L$10="en juego",$L$10="hoy!"),1,0)</formula>
    </cfRule>
  </conditionalFormatting>
  <conditionalFormatting sqref="L11:M11">
    <cfRule type="expression" priority="35" dxfId="1" stopIfTrue="1">
      <formula>IF(OR($L$11="en juego",$L$11="hoy!"),1,0)</formula>
    </cfRule>
  </conditionalFormatting>
  <conditionalFormatting sqref="J8:K8">
    <cfRule type="expression" priority="34" dxfId="1" stopIfTrue="1">
      <formula>IF(OR($L$7="en juego",$L$7="hoy!"),1,0)</formula>
    </cfRule>
  </conditionalFormatting>
  <conditionalFormatting sqref="J10:K10">
    <cfRule type="expression" priority="33" dxfId="1" stopIfTrue="1">
      <formula>IF(OR($L$7="en juego",$L$7="hoy!"),1,0)</formula>
    </cfRule>
  </conditionalFormatting>
  <conditionalFormatting sqref="J9:K9">
    <cfRule type="expression" priority="32" dxfId="1" stopIfTrue="1">
      <formula>IF(OR($L$6="en juego",$L$6="hoy!"),1,0)</formula>
    </cfRule>
  </conditionalFormatting>
  <conditionalFormatting sqref="J11:K11">
    <cfRule type="expression" priority="31" dxfId="1" stopIfTrue="1">
      <formula>IF(OR($L$8="en juego",$L$8="hoy!"),1,0)</formula>
    </cfRule>
  </conditionalFormatting>
  <conditionalFormatting sqref="J11:K11">
    <cfRule type="expression" priority="30" dxfId="1" stopIfTrue="1">
      <formula>IF(OR($L$7="en juego",$L$7="hoy!"),1,0)</formula>
    </cfRule>
  </conditionalFormatting>
  <conditionalFormatting sqref="L7:M7">
    <cfRule type="expression" priority="29" dxfId="1" stopIfTrue="1">
      <formula>IF(OR($L$6="en juego",$L$6="hoy!"),1,0)</formula>
    </cfRule>
  </conditionalFormatting>
  <conditionalFormatting sqref="L9:M9">
    <cfRule type="expression" priority="28" dxfId="1" stopIfTrue="1">
      <formula>IF(OR($L$7="en juego",$L$7="hoy!"),1,0)</formula>
    </cfRule>
  </conditionalFormatting>
  <conditionalFormatting sqref="L8:M8">
    <cfRule type="expression" priority="27" dxfId="1" stopIfTrue="1">
      <formula>IF(OR($L$6="en juego",$L$6="hoy!"),1,0)</formula>
    </cfRule>
  </conditionalFormatting>
  <conditionalFormatting sqref="L9:M9">
    <cfRule type="expression" priority="26" dxfId="1" stopIfTrue="1">
      <formula>IF(OR($L$6="en juego",$L$6="hoy!"),1,0)</formula>
    </cfRule>
  </conditionalFormatting>
  <conditionalFormatting sqref="L10:M10">
    <cfRule type="expression" priority="25" dxfId="1" stopIfTrue="1">
      <formula>IF(OR($L$8="en juego",$L$8="hoy!"),1,0)</formula>
    </cfRule>
  </conditionalFormatting>
  <conditionalFormatting sqref="L11:M11">
    <cfRule type="expression" priority="24" dxfId="1" stopIfTrue="1">
      <formula>IF(OR($L$9="en juego",$L$9="hoy!"),1,0)</formula>
    </cfRule>
  </conditionalFormatting>
  <conditionalFormatting sqref="L11:M11">
    <cfRule type="expression" priority="23" dxfId="1" stopIfTrue="1">
      <formula>IF(OR($L$7="en juego",$L$7="hoy!"),1,0)</formula>
    </cfRule>
  </conditionalFormatting>
  <conditionalFormatting sqref="L10:M10">
    <cfRule type="expression" priority="22" dxfId="1" stopIfTrue="1">
      <formula>IF(OR($L$6="en juego",$L$6="hoy!"),1,0)</formula>
    </cfRule>
  </conditionalFormatting>
  <conditionalFormatting sqref="L11:M11">
    <cfRule type="expression" priority="21" dxfId="1" stopIfTrue="1">
      <formula>IF(OR($L$6="en juego",$L$6="hoy!"),1,0)</formula>
    </cfRule>
  </conditionalFormatting>
  <conditionalFormatting sqref="J7:M7">
    <cfRule type="expression" priority="20" dxfId="1" stopIfTrue="1">
      <formula>IF(OR($L$7="en juego",$L$7="hoy!"),1,0)</formula>
    </cfRule>
  </conditionalFormatting>
  <conditionalFormatting sqref="J6:M6">
    <cfRule type="expression" priority="19" dxfId="1" stopIfTrue="1">
      <formula>IF(OR($L$6="en juego",$L$6="hoy!"),1,0)</formula>
    </cfRule>
  </conditionalFormatting>
  <conditionalFormatting sqref="J8:M8">
    <cfRule type="expression" priority="18" dxfId="1" stopIfTrue="1">
      <formula>IF(OR($L$8="en juego",$L$8="hoy!"),1,0)</formula>
    </cfRule>
  </conditionalFormatting>
  <conditionalFormatting sqref="J9:M9">
    <cfRule type="expression" priority="17" dxfId="1" stopIfTrue="1">
      <formula>IF(OR($L$9="en juego",$L$9="hoy!"),1,0)</formula>
    </cfRule>
  </conditionalFormatting>
  <conditionalFormatting sqref="J10:M10 J11:K11">
    <cfRule type="expression" priority="16" dxfId="1" stopIfTrue="1">
      <formula>IF(OR($L$10="en juego",$L$10="hoy!"),1,0)</formula>
    </cfRule>
  </conditionalFormatting>
  <conditionalFormatting sqref="L11:M11">
    <cfRule type="expression" priority="15" dxfId="1" stopIfTrue="1">
      <formula>IF(OR($L$11="en juego",$L$11="hoy!"),1,0)</formula>
    </cfRule>
  </conditionalFormatting>
  <conditionalFormatting sqref="J8:K8">
    <cfRule type="expression" priority="14" dxfId="1" stopIfTrue="1">
      <formula>IF(OR($L$7="en juego",$L$7="hoy!"),1,0)</formula>
    </cfRule>
  </conditionalFormatting>
  <conditionalFormatting sqref="J10:K10">
    <cfRule type="expression" priority="13" dxfId="1" stopIfTrue="1">
      <formula>IF(OR($L$7="en juego",$L$7="hoy!"),1,0)</formula>
    </cfRule>
  </conditionalFormatting>
  <conditionalFormatting sqref="J9:K9">
    <cfRule type="expression" priority="12" dxfId="1" stopIfTrue="1">
      <formula>IF(OR($L$6="en juego",$L$6="hoy!"),1,0)</formula>
    </cfRule>
  </conditionalFormatting>
  <conditionalFormatting sqref="J11:K11">
    <cfRule type="expression" priority="11" dxfId="1" stopIfTrue="1">
      <formula>IF(OR($L$8="en juego",$L$8="hoy!"),1,0)</formula>
    </cfRule>
  </conditionalFormatting>
  <conditionalFormatting sqref="J11:K11">
    <cfRule type="expression" priority="10" dxfId="1" stopIfTrue="1">
      <formula>IF(OR($L$7="en juego",$L$7="hoy!"),1,0)</formula>
    </cfRule>
  </conditionalFormatting>
  <conditionalFormatting sqref="L7:M7">
    <cfRule type="expression" priority="9" dxfId="1" stopIfTrue="1">
      <formula>IF(OR($L$6="en juego",$L$6="hoy!"),1,0)</formula>
    </cfRule>
  </conditionalFormatting>
  <conditionalFormatting sqref="L9:M9">
    <cfRule type="expression" priority="8" dxfId="1" stopIfTrue="1">
      <formula>IF(OR($L$7="en juego",$L$7="hoy!"),1,0)</formula>
    </cfRule>
  </conditionalFormatting>
  <conditionalFormatting sqref="L8:M8">
    <cfRule type="expression" priority="7" dxfId="1" stopIfTrue="1">
      <formula>IF(OR($L$6="en juego",$L$6="hoy!"),1,0)</formula>
    </cfRule>
  </conditionalFormatting>
  <conditionalFormatting sqref="L9:M9">
    <cfRule type="expression" priority="6" dxfId="1" stopIfTrue="1">
      <formula>IF(OR($L$6="en juego",$L$6="hoy!"),1,0)</formula>
    </cfRule>
  </conditionalFormatting>
  <conditionalFormatting sqref="L10:M10">
    <cfRule type="expression" priority="5" dxfId="1" stopIfTrue="1">
      <formula>IF(OR($L$8="en juego",$L$8="hoy!"),1,0)</formula>
    </cfRule>
  </conditionalFormatting>
  <conditionalFormatting sqref="L11:M11">
    <cfRule type="expression" priority="4" dxfId="1" stopIfTrue="1">
      <formula>IF(OR($L$9="en juego",$L$9="hoy!"),1,0)</formula>
    </cfRule>
  </conditionalFormatting>
  <conditionalFormatting sqref="L11:M11">
    <cfRule type="expression" priority="3" dxfId="1" stopIfTrue="1">
      <formula>IF(OR($L$7="en juego",$L$7="hoy!"),1,0)</formula>
    </cfRule>
  </conditionalFormatting>
  <conditionalFormatting sqref="L10:M10">
    <cfRule type="expression" priority="2" dxfId="1" stopIfTrue="1">
      <formula>IF(OR($L$6="en juego",$L$6="hoy!"),1,0)</formula>
    </cfRule>
  </conditionalFormatting>
  <conditionalFormatting sqref="L11:M11">
    <cfRule type="expression" priority="1" dxfId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B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7"/>
  <sheetViews>
    <sheetView showGridLines="0" showRowColHeaders="0" showOutlineSymbols="0" zoomScalePageLayoutView="0" workbookViewId="0" topLeftCell="A1">
      <selection activeCell="P26" sqref="P26"/>
    </sheetView>
  </sheetViews>
  <sheetFormatPr defaultColWidth="11.421875" defaultRowHeight="12.75"/>
  <cols>
    <col min="1" max="1" width="3.7109375" style="10" customWidth="1"/>
    <col min="2" max="2" width="10.421875" style="10" customWidth="1"/>
    <col min="3" max="3" width="8.7109375" style="10" customWidth="1"/>
    <col min="4" max="4" width="8.00390625" style="10" customWidth="1"/>
    <col min="5" max="5" width="22.57421875" style="10" customWidth="1"/>
    <col min="6" max="6" width="3.7109375" style="10" customWidth="1"/>
    <col min="7" max="7" width="2.00390625" style="10" customWidth="1"/>
    <col min="8" max="8" width="6.421875" style="10" customWidth="1"/>
    <col min="9" max="9" width="11.7109375" style="10" customWidth="1"/>
    <col min="10" max="10" width="23.28125" style="10" customWidth="1"/>
    <col min="11" max="11" width="3.7109375" style="10" customWidth="1"/>
    <col min="12" max="12" width="7.7109375" style="10" bestFit="1" customWidth="1"/>
    <col min="13" max="13" width="7.57421875" style="10" bestFit="1" customWidth="1"/>
    <col min="14" max="14" width="1.7109375" style="10" customWidth="1"/>
    <col min="15" max="15" width="4.7109375" style="10" customWidth="1"/>
    <col min="16" max="16384" width="11.421875" style="10" customWidth="1"/>
  </cols>
  <sheetData>
    <row r="1" spans="1:22" s="14" customFormat="1" ht="34.5" customHeight="1">
      <c r="A1" s="295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18"/>
      <c r="Q1" s="218"/>
      <c r="R1" s="23"/>
      <c r="S1" s="23"/>
      <c r="T1" s="28"/>
      <c r="U1" s="28"/>
      <c r="V1" s="24"/>
    </row>
    <row r="2" spans="1:22" s="14" customFormat="1" ht="34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18"/>
      <c r="Q2" s="218"/>
      <c r="R2" s="23"/>
      <c r="S2" s="23"/>
      <c r="T2" s="28"/>
      <c r="U2" s="28"/>
      <c r="V2" s="24"/>
    </row>
    <row r="3" spans="1:22" ht="15" customHeight="1">
      <c r="A3" s="34"/>
      <c r="B3" s="34"/>
      <c r="C3" s="34"/>
      <c r="D3" s="34"/>
      <c r="E3" s="33"/>
      <c r="F3" s="33"/>
      <c r="G3" s="34"/>
      <c r="H3" s="34"/>
      <c r="I3" s="34"/>
      <c r="J3" s="34"/>
      <c r="K3" s="34"/>
      <c r="L3" s="92"/>
      <c r="M3" s="93"/>
      <c r="N3" s="38"/>
      <c r="O3" s="38"/>
      <c r="P3" s="38"/>
      <c r="Q3" s="34"/>
      <c r="R3" s="22"/>
      <c r="S3" s="22"/>
      <c r="T3" s="24"/>
      <c r="U3" s="24"/>
      <c r="V3" s="24"/>
    </row>
    <row r="4" spans="1:22" ht="12.75" customHeight="1">
      <c r="A4" s="34"/>
      <c r="B4" s="34"/>
      <c r="C4" s="34"/>
      <c r="D4" s="34"/>
      <c r="E4" s="33"/>
      <c r="F4" s="33"/>
      <c r="G4" s="34"/>
      <c r="H4" s="34"/>
      <c r="I4" s="34"/>
      <c r="J4" s="34"/>
      <c r="K4" s="34"/>
      <c r="L4" s="103">
        <f ca="1">TODAY()</f>
        <v>42414</v>
      </c>
      <c r="M4" s="104">
        <f ca="1">NOW()</f>
        <v>42414.450261226855</v>
      </c>
      <c r="N4" s="38"/>
      <c r="O4" s="105"/>
      <c r="P4" s="38"/>
      <c r="Q4" s="34"/>
      <c r="R4" s="22"/>
      <c r="S4" s="22"/>
      <c r="T4" s="24"/>
      <c r="U4" s="24"/>
      <c r="V4" s="24"/>
    </row>
    <row r="5" spans="1:22" ht="12.75" customHeight="1">
      <c r="A5" s="34"/>
      <c r="B5" s="65"/>
      <c r="C5" s="65"/>
      <c r="D5" s="65"/>
      <c r="E5" s="65"/>
      <c r="F5" s="65"/>
      <c r="G5" s="65"/>
      <c r="H5" s="65"/>
      <c r="I5" s="65"/>
      <c r="J5" s="65"/>
      <c r="K5" s="65"/>
      <c r="L5" s="106"/>
      <c r="M5" s="107"/>
      <c r="N5" s="91"/>
      <c r="O5" s="108"/>
      <c r="P5" s="38"/>
      <c r="Q5" s="34"/>
      <c r="R5" s="22"/>
      <c r="S5" s="22"/>
      <c r="T5" s="24"/>
      <c r="U5" s="24"/>
      <c r="V5" s="24"/>
    </row>
    <row r="6" spans="1:22" ht="12.75" customHeight="1">
      <c r="A6" s="34"/>
      <c r="B6" s="305" t="s">
        <v>45</v>
      </c>
      <c r="C6" s="305"/>
      <c r="D6" s="305"/>
      <c r="E6" s="176" t="s">
        <v>50</v>
      </c>
      <c r="F6" s="176"/>
      <c r="G6" s="177"/>
      <c r="H6" s="177"/>
      <c r="I6" s="178"/>
      <c r="J6" s="179" t="s">
        <v>37</v>
      </c>
      <c r="K6" s="179"/>
      <c r="L6" s="179"/>
      <c r="M6" s="179"/>
      <c r="N6" s="179"/>
      <c r="O6" s="108"/>
      <c r="P6" s="38"/>
      <c r="Q6" s="34"/>
      <c r="R6" s="22"/>
      <c r="S6" s="22"/>
      <c r="T6" s="24"/>
      <c r="U6" s="24"/>
      <c r="V6" s="24"/>
    </row>
    <row r="7" spans="1:22" ht="12" customHeight="1">
      <c r="A7" s="34"/>
      <c r="B7" s="304"/>
      <c r="C7" s="304"/>
      <c r="D7" s="304"/>
      <c r="E7" s="180"/>
      <c r="F7" s="180"/>
      <c r="G7" s="181"/>
      <c r="H7" s="181"/>
      <c r="I7" s="182"/>
      <c r="J7" s="183"/>
      <c r="K7" s="183"/>
      <c r="L7" s="183"/>
      <c r="M7" s="183"/>
      <c r="N7" s="183"/>
      <c r="O7" s="34"/>
      <c r="P7" s="34"/>
      <c r="Q7" s="34"/>
      <c r="R7" s="22"/>
      <c r="S7" s="22"/>
      <c r="T7" s="24"/>
      <c r="U7" s="24"/>
      <c r="V7" s="24"/>
    </row>
    <row r="8" spans="1:22" ht="12" customHeight="1">
      <c r="A8" s="46"/>
      <c r="B8" s="86"/>
      <c r="C8" s="86"/>
      <c r="D8" s="86"/>
      <c r="E8" s="85"/>
      <c r="F8" s="85"/>
      <c r="G8" s="85"/>
      <c r="H8" s="85"/>
      <c r="I8" s="85"/>
      <c r="J8" s="85"/>
      <c r="K8" s="86"/>
      <c r="L8" s="86"/>
      <c r="M8" s="86"/>
      <c r="N8" s="86"/>
      <c r="O8" s="34"/>
      <c r="P8" s="34"/>
      <c r="Q8" s="34"/>
      <c r="R8" s="22"/>
      <c r="S8" s="22"/>
      <c r="T8" s="24"/>
      <c r="U8" s="24"/>
      <c r="V8" s="24"/>
    </row>
    <row r="9" spans="1:22" ht="14.25" customHeight="1">
      <c r="A9" s="109"/>
      <c r="B9" s="99"/>
      <c r="C9" s="99"/>
      <c r="D9" s="49"/>
      <c r="E9" s="94" t="s">
        <v>76</v>
      </c>
      <c r="F9" s="66">
        <v>3</v>
      </c>
      <c r="G9" s="96"/>
      <c r="H9" s="69"/>
      <c r="I9" s="49"/>
      <c r="J9" s="49"/>
      <c r="K9" s="86"/>
      <c r="L9" s="86"/>
      <c r="M9" s="86"/>
      <c r="N9" s="86"/>
      <c r="O9" s="34"/>
      <c r="P9" s="34"/>
      <c r="Q9" s="34"/>
      <c r="R9" s="22"/>
      <c r="S9" s="22"/>
      <c r="T9" s="24"/>
      <c r="U9" s="24"/>
      <c r="V9" s="24"/>
    </row>
    <row r="10" spans="1:22" ht="14.25" customHeight="1">
      <c r="A10" s="109"/>
      <c r="B10" s="88">
        <v>3</v>
      </c>
      <c r="C10" s="100">
        <v>40293</v>
      </c>
      <c r="D10" s="101">
        <v>0.5069444444444444</v>
      </c>
      <c r="E10" s="102"/>
      <c r="F10" s="49"/>
      <c r="G10" s="97"/>
      <c r="H10" s="98"/>
      <c r="I10" s="69"/>
      <c r="J10" s="94" t="str">
        <f>IF(AND(E9&lt;&gt;"",E11&lt;&gt;""),IF(OR(F9="",F11="",AND(F9=F11,OR(G9="",G11=""))),"CF1",IF(F9=F11,IF(G9&gt;G11,E9,E11),IF(F9&gt;F11,E9,E11))),"")</f>
        <v>ERNESTO PEREZ</v>
      </c>
      <c r="K10" s="86"/>
      <c r="L10" s="86"/>
      <c r="M10" s="86"/>
      <c r="N10" s="86"/>
      <c r="O10" s="34"/>
      <c r="P10" s="34"/>
      <c r="Q10" s="34"/>
      <c r="R10" s="22"/>
      <c r="S10" s="22"/>
      <c r="T10" s="24"/>
      <c r="U10" s="24"/>
      <c r="V10" s="24"/>
    </row>
    <row r="11" spans="1:22" ht="14.25" customHeight="1">
      <c r="A11" s="109"/>
      <c r="B11" s="88"/>
      <c r="C11" s="49"/>
      <c r="D11" s="49"/>
      <c r="E11" s="94" t="s">
        <v>79</v>
      </c>
      <c r="F11" s="66">
        <v>1</v>
      </c>
      <c r="G11" s="96"/>
      <c r="H11" s="69"/>
      <c r="I11" s="49"/>
      <c r="J11" s="88"/>
      <c r="K11" s="86"/>
      <c r="L11" s="86"/>
      <c r="M11" s="86"/>
      <c r="N11" s="86"/>
      <c r="O11" s="34"/>
      <c r="P11" s="34"/>
      <c r="Q11" s="34"/>
      <c r="R11" s="22"/>
      <c r="S11" s="22"/>
      <c r="T11" s="24"/>
      <c r="U11" s="24"/>
      <c r="V11" s="24"/>
    </row>
    <row r="12" spans="1:22" ht="14.25" customHeight="1">
      <c r="A12" s="109"/>
      <c r="B12" s="88"/>
      <c r="C12" s="49"/>
      <c r="D12" s="49"/>
      <c r="E12" s="232"/>
      <c r="F12" s="233"/>
      <c r="G12" s="96"/>
      <c r="H12" s="69"/>
      <c r="I12" s="49"/>
      <c r="J12" s="88"/>
      <c r="K12" s="86"/>
      <c r="L12" s="86"/>
      <c r="M12" s="86"/>
      <c r="N12" s="86"/>
      <c r="O12" s="34"/>
      <c r="P12" s="34"/>
      <c r="Q12" s="34"/>
      <c r="R12" s="22"/>
      <c r="S12" s="22"/>
      <c r="T12" s="24"/>
      <c r="U12" s="24"/>
      <c r="V12" s="24"/>
    </row>
    <row r="13" spans="1:22" ht="15" customHeight="1">
      <c r="A13" s="109"/>
      <c r="B13" s="110"/>
      <c r="C13" s="111"/>
      <c r="D13" s="111"/>
      <c r="E13" s="110"/>
      <c r="F13" s="111"/>
      <c r="G13" s="111"/>
      <c r="H13" s="111"/>
      <c r="I13" s="111"/>
      <c r="J13" s="110"/>
      <c r="K13" s="34"/>
      <c r="L13" s="34"/>
      <c r="M13" s="34"/>
      <c r="N13" s="34"/>
      <c r="O13" s="34"/>
      <c r="P13" s="34"/>
      <c r="Q13" s="34"/>
      <c r="R13" s="22"/>
      <c r="S13" s="22"/>
      <c r="T13" s="24"/>
      <c r="U13" s="24"/>
      <c r="V13" s="24"/>
    </row>
    <row r="14" spans="1:22" ht="15" customHeight="1">
      <c r="A14" s="109"/>
      <c r="B14" s="235"/>
      <c r="C14" s="52"/>
      <c r="D14" s="52"/>
      <c r="E14" s="235"/>
      <c r="F14" s="52"/>
      <c r="G14" s="52"/>
      <c r="H14" s="52"/>
      <c r="I14" s="52"/>
      <c r="J14" s="235"/>
      <c r="K14" s="53"/>
      <c r="L14" s="53"/>
      <c r="M14" s="53"/>
      <c r="N14" s="53"/>
      <c r="O14" s="34"/>
      <c r="P14" s="34"/>
      <c r="Q14" s="34"/>
      <c r="R14" s="22"/>
      <c r="S14" s="22"/>
      <c r="T14" s="24"/>
      <c r="U14" s="24"/>
      <c r="V14" s="24"/>
    </row>
    <row r="15" spans="1:22" ht="14.25" customHeight="1">
      <c r="A15" s="109"/>
      <c r="B15" s="88"/>
      <c r="C15" s="49"/>
      <c r="D15" s="49"/>
      <c r="E15" s="94" t="s">
        <v>82</v>
      </c>
      <c r="F15" s="66">
        <v>0</v>
      </c>
      <c r="G15" s="96"/>
      <c r="H15" s="69"/>
      <c r="I15" s="49"/>
      <c r="J15" s="88"/>
      <c r="K15" s="86"/>
      <c r="L15" s="86"/>
      <c r="M15" s="86"/>
      <c r="N15" s="86"/>
      <c r="O15" s="34"/>
      <c r="P15" s="34"/>
      <c r="Q15" s="34"/>
      <c r="R15" s="22"/>
      <c r="S15" s="22"/>
      <c r="T15" s="24"/>
      <c r="U15" s="24"/>
      <c r="V15" s="24"/>
    </row>
    <row r="16" spans="1:22" ht="14.25" customHeight="1">
      <c r="A16" s="109"/>
      <c r="B16" s="88">
        <v>4</v>
      </c>
      <c r="C16" s="100">
        <v>40293</v>
      </c>
      <c r="D16" s="101">
        <v>0.5069444444444444</v>
      </c>
      <c r="E16" s="102"/>
      <c r="F16" s="49"/>
      <c r="G16" s="97"/>
      <c r="H16" s="98"/>
      <c r="I16" s="69"/>
      <c r="J16" s="94" t="str">
        <f>IF(AND(E15&lt;&gt;"",E17&lt;&gt;""),IF(OR(F15="",F17="",AND(F15=F17,OR(G15="",G17=""))),"CF2",IF(F15=F17,IF(G15&gt;G17,E15,E17),IF(F15&gt;F17,E15,E17))),"")</f>
        <v>JOSE A. FARIÑA</v>
      </c>
      <c r="K16" s="86"/>
      <c r="L16" s="86"/>
      <c r="M16" s="86"/>
      <c r="N16" s="86"/>
      <c r="O16" s="34"/>
      <c r="P16" s="34"/>
      <c r="Q16" s="34"/>
      <c r="R16" s="22"/>
      <c r="S16" s="22"/>
      <c r="T16" s="24"/>
      <c r="U16" s="24"/>
      <c r="V16" s="24"/>
    </row>
    <row r="17" spans="1:22" ht="14.25" customHeight="1">
      <c r="A17" s="109"/>
      <c r="B17" s="88"/>
      <c r="C17" s="49"/>
      <c r="D17" s="49"/>
      <c r="E17" s="94" t="s">
        <v>80</v>
      </c>
      <c r="F17" s="66">
        <v>3</v>
      </c>
      <c r="G17" s="96"/>
      <c r="H17" s="69"/>
      <c r="I17" s="49"/>
      <c r="J17" s="88"/>
      <c r="K17" s="86"/>
      <c r="L17" s="86"/>
      <c r="M17" s="86"/>
      <c r="N17" s="86"/>
      <c r="O17" s="34"/>
      <c r="P17" s="34"/>
      <c r="Q17" s="34"/>
      <c r="R17" s="22"/>
      <c r="S17" s="22"/>
      <c r="T17" s="24"/>
      <c r="U17" s="24"/>
      <c r="V17" s="24"/>
    </row>
    <row r="18" spans="1:22" ht="14.25" customHeight="1">
      <c r="A18" s="109"/>
      <c r="B18" s="88"/>
      <c r="C18" s="49"/>
      <c r="D18" s="49"/>
      <c r="E18" s="232"/>
      <c r="F18" s="233"/>
      <c r="G18" s="96"/>
      <c r="H18" s="69"/>
      <c r="I18" s="49"/>
      <c r="J18" s="88"/>
      <c r="K18" s="86"/>
      <c r="L18" s="86"/>
      <c r="M18" s="86"/>
      <c r="N18" s="86"/>
      <c r="O18" s="34"/>
      <c r="P18" s="34"/>
      <c r="Q18" s="34"/>
      <c r="R18" s="22"/>
      <c r="S18" s="22"/>
      <c r="T18" s="24"/>
      <c r="U18" s="24"/>
      <c r="V18" s="24"/>
    </row>
    <row r="19" spans="1:22" ht="15" customHeight="1">
      <c r="A19" s="109"/>
      <c r="B19" s="110"/>
      <c r="C19" s="111"/>
      <c r="D19" s="111"/>
      <c r="E19" s="110"/>
      <c r="F19" s="111"/>
      <c r="G19" s="111"/>
      <c r="H19" s="111"/>
      <c r="I19" s="111"/>
      <c r="J19" s="110"/>
      <c r="K19" s="34"/>
      <c r="L19" s="34"/>
      <c r="M19" s="34"/>
      <c r="N19" s="34"/>
      <c r="O19" s="34"/>
      <c r="P19" s="34"/>
      <c r="Q19" s="34"/>
      <c r="R19" s="22"/>
      <c r="S19" s="22"/>
      <c r="T19" s="24"/>
      <c r="U19" s="24"/>
      <c r="V19" s="24"/>
    </row>
    <row r="20" spans="1:22" ht="15" customHeight="1">
      <c r="A20" s="109"/>
      <c r="B20" s="235"/>
      <c r="C20" s="52"/>
      <c r="D20" s="52"/>
      <c r="E20" s="235"/>
      <c r="F20" s="52"/>
      <c r="G20" s="52"/>
      <c r="H20" s="52"/>
      <c r="I20" s="52"/>
      <c r="J20" s="235"/>
      <c r="K20" s="53"/>
      <c r="L20" s="53"/>
      <c r="M20" s="53"/>
      <c r="N20" s="53"/>
      <c r="O20" s="34"/>
      <c r="P20" s="34"/>
      <c r="Q20" s="34"/>
      <c r="R20" s="22"/>
      <c r="S20" s="22"/>
      <c r="T20" s="24"/>
      <c r="U20" s="24"/>
      <c r="V20" s="24"/>
    </row>
    <row r="21" spans="1:22" ht="14.25" customHeight="1">
      <c r="A21" s="109"/>
      <c r="B21" s="88"/>
      <c r="C21" s="49"/>
      <c r="D21" s="49"/>
      <c r="E21" s="94" t="s">
        <v>81</v>
      </c>
      <c r="F21" s="66">
        <v>2</v>
      </c>
      <c r="G21" s="96"/>
      <c r="H21" s="69"/>
      <c r="I21" s="49"/>
      <c r="J21" s="88"/>
      <c r="K21" s="86"/>
      <c r="L21" s="86"/>
      <c r="M21" s="86"/>
      <c r="N21" s="86"/>
      <c r="O21" s="34"/>
      <c r="P21" s="34"/>
      <c r="Q21" s="34"/>
      <c r="R21" s="22"/>
      <c r="S21" s="22"/>
      <c r="T21" s="24"/>
      <c r="U21" s="24"/>
      <c r="V21" s="24"/>
    </row>
    <row r="22" spans="1:22" ht="14.25" customHeight="1">
      <c r="A22" s="109"/>
      <c r="B22" s="88">
        <v>5</v>
      </c>
      <c r="C22" s="100">
        <v>40293</v>
      </c>
      <c r="D22" s="101">
        <v>0.5069444444444444</v>
      </c>
      <c r="E22" s="102"/>
      <c r="F22" s="49"/>
      <c r="G22" s="97"/>
      <c r="H22" s="98"/>
      <c r="I22" s="69"/>
      <c r="J22" s="94" t="str">
        <f>IF(AND(E21&lt;&gt;"",E23&lt;&gt;""),IF(OR(F21="",F23="",AND(F21=F23,OR(G21="",G23=""))),"CF3",IF(F21=F23,IF(G21&gt;G23,E21,E23),IF(F21&gt;F23,E21,E23))),"")</f>
        <v>MARIO PADILLA</v>
      </c>
      <c r="K22" s="86"/>
      <c r="L22" s="86"/>
      <c r="M22" s="86"/>
      <c r="N22" s="86"/>
      <c r="O22" s="34"/>
      <c r="P22" s="34"/>
      <c r="Q22" s="34"/>
      <c r="R22" s="22"/>
      <c r="S22" s="22"/>
      <c r="T22" s="24"/>
      <c r="U22" s="24"/>
      <c r="V22" s="24"/>
    </row>
    <row r="23" spans="1:22" ht="14.25" customHeight="1">
      <c r="A23" s="109"/>
      <c r="B23" s="88"/>
      <c r="C23" s="49"/>
      <c r="D23" s="49"/>
      <c r="E23" s="94" t="s">
        <v>83</v>
      </c>
      <c r="F23" s="66">
        <v>3</v>
      </c>
      <c r="G23" s="96"/>
      <c r="H23" s="69"/>
      <c r="I23" s="49"/>
      <c r="J23" s="88"/>
      <c r="K23" s="86"/>
      <c r="L23" s="86"/>
      <c r="M23" s="86"/>
      <c r="N23" s="86"/>
      <c r="O23" s="34"/>
      <c r="P23" s="34"/>
      <c r="Q23" s="34"/>
      <c r="R23" s="22"/>
      <c r="S23" s="22"/>
      <c r="T23" s="24"/>
      <c r="U23" s="24"/>
      <c r="V23" s="24"/>
    </row>
    <row r="24" spans="1:22" ht="14.25" customHeight="1">
      <c r="A24" s="109"/>
      <c r="B24" s="88"/>
      <c r="C24" s="49"/>
      <c r="D24" s="49"/>
      <c r="E24" s="232"/>
      <c r="F24" s="233"/>
      <c r="G24" s="96"/>
      <c r="H24" s="69"/>
      <c r="I24" s="49"/>
      <c r="J24" s="88"/>
      <c r="K24" s="86"/>
      <c r="L24" s="86"/>
      <c r="M24" s="86"/>
      <c r="N24" s="86"/>
      <c r="O24" s="34"/>
      <c r="P24" s="34"/>
      <c r="Q24" s="34"/>
      <c r="R24" s="22"/>
      <c r="S24" s="22"/>
      <c r="T24" s="24"/>
      <c r="U24" s="24"/>
      <c r="V24" s="24"/>
    </row>
    <row r="25" spans="1:22" ht="15" customHeight="1">
      <c r="A25" s="109"/>
      <c r="B25" s="110"/>
      <c r="C25" s="111"/>
      <c r="D25" s="111"/>
      <c r="E25" s="110"/>
      <c r="F25" s="111"/>
      <c r="G25" s="111"/>
      <c r="H25" s="111"/>
      <c r="I25" s="111"/>
      <c r="J25" s="110"/>
      <c r="K25" s="34"/>
      <c r="L25" s="34"/>
      <c r="M25" s="34"/>
      <c r="N25" s="34"/>
      <c r="O25" s="34"/>
      <c r="P25" s="34"/>
      <c r="Q25" s="34"/>
      <c r="R25" s="22"/>
      <c r="S25" s="22"/>
      <c r="T25" s="24"/>
      <c r="U25" s="24"/>
      <c r="V25" s="24"/>
    </row>
    <row r="26" spans="1:22" ht="15" customHeight="1">
      <c r="A26" s="109"/>
      <c r="B26" s="235"/>
      <c r="C26" s="52"/>
      <c r="D26" s="52"/>
      <c r="E26" s="235"/>
      <c r="F26" s="52"/>
      <c r="G26" s="52"/>
      <c r="H26" s="52"/>
      <c r="I26" s="52"/>
      <c r="J26" s="235"/>
      <c r="K26" s="53"/>
      <c r="L26" s="53"/>
      <c r="M26" s="53"/>
      <c r="N26" s="53"/>
      <c r="O26" s="34"/>
      <c r="P26" s="34"/>
      <c r="Q26" s="34"/>
      <c r="R26" s="22"/>
      <c r="S26" s="22"/>
      <c r="T26" s="24"/>
      <c r="U26" s="24"/>
      <c r="V26" s="24"/>
    </row>
    <row r="27" spans="1:22" ht="14.25" customHeight="1">
      <c r="A27" s="109"/>
      <c r="B27" s="88"/>
      <c r="C27" s="49"/>
      <c r="D27" s="49"/>
      <c r="E27" s="94" t="s">
        <v>78</v>
      </c>
      <c r="F27" s="66">
        <v>1</v>
      </c>
      <c r="G27" s="96"/>
      <c r="H27" s="69"/>
      <c r="I27" s="49"/>
      <c r="J27" s="88"/>
      <c r="K27" s="86"/>
      <c r="L27" s="86"/>
      <c r="M27" s="86"/>
      <c r="N27" s="86"/>
      <c r="O27" s="34"/>
      <c r="P27" s="34"/>
      <c r="Q27" s="34"/>
      <c r="R27" s="22"/>
      <c r="S27" s="22"/>
      <c r="T27" s="24"/>
      <c r="U27" s="24"/>
      <c r="V27" s="24"/>
    </row>
    <row r="28" spans="1:22" ht="14.25" customHeight="1">
      <c r="A28" s="109"/>
      <c r="B28" s="88">
        <v>6</v>
      </c>
      <c r="C28" s="100">
        <v>40293</v>
      </c>
      <c r="D28" s="101">
        <v>0.5069444444444444</v>
      </c>
      <c r="E28" s="102"/>
      <c r="F28" s="49"/>
      <c r="G28" s="97"/>
      <c r="H28" s="98"/>
      <c r="I28" s="69"/>
      <c r="J28" s="94" t="str">
        <f>IF(AND(E27&lt;&gt;"",E29&lt;&gt;""),IF(OR(F27="",F29="",AND(F27=F29,OR(G27="",G29=""))),"CF4",IF(F27=F29,IF(G27&gt;G29,E27,E29),IF(F27&gt;F29,E27,E29))),"")</f>
        <v>JOSE M. SERRANO</v>
      </c>
      <c r="K28" s="86"/>
      <c r="L28" s="86"/>
      <c r="M28" s="86"/>
      <c r="N28" s="86"/>
      <c r="O28" s="34"/>
      <c r="P28" s="34"/>
      <c r="Q28" s="34"/>
      <c r="R28" s="22"/>
      <c r="S28" s="22"/>
      <c r="T28" s="24"/>
      <c r="U28" s="24"/>
      <c r="V28" s="24"/>
    </row>
    <row r="29" spans="1:22" ht="14.25" customHeight="1">
      <c r="A29" s="109"/>
      <c r="B29" s="99"/>
      <c r="C29" s="99"/>
      <c r="D29" s="99"/>
      <c r="E29" s="94" t="s">
        <v>77</v>
      </c>
      <c r="F29" s="66">
        <v>3</v>
      </c>
      <c r="G29" s="96"/>
      <c r="H29" s="69"/>
      <c r="I29" s="49"/>
      <c r="J29" s="49"/>
      <c r="K29" s="86"/>
      <c r="L29" s="86"/>
      <c r="M29" s="86"/>
      <c r="N29" s="86"/>
      <c r="O29" s="34"/>
      <c r="P29" s="34"/>
      <c r="Q29" s="34"/>
      <c r="R29" s="22"/>
      <c r="S29" s="22"/>
      <c r="T29" s="24"/>
      <c r="U29" s="24"/>
      <c r="V29" s="24"/>
    </row>
    <row r="30" spans="1:22" ht="15" customHeight="1">
      <c r="A30" s="109"/>
      <c r="B30" s="99"/>
      <c r="C30" s="99"/>
      <c r="D30" s="99"/>
      <c r="E30" s="49"/>
      <c r="F30" s="49"/>
      <c r="G30" s="49"/>
      <c r="H30" s="49"/>
      <c r="I30" s="49"/>
      <c r="J30" s="49"/>
      <c r="K30" s="86"/>
      <c r="L30" s="86"/>
      <c r="M30" s="86"/>
      <c r="N30" s="86"/>
      <c r="O30" s="34"/>
      <c r="P30" s="34"/>
      <c r="Q30" s="34"/>
      <c r="R30" s="22"/>
      <c r="S30" s="22"/>
      <c r="T30" s="24"/>
      <c r="U30" s="24"/>
      <c r="V30" s="24"/>
    </row>
    <row r="31" spans="1:22" ht="12.75" hidden="1">
      <c r="A31" s="25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34"/>
      <c r="P31" s="34"/>
      <c r="Q31" s="34"/>
      <c r="R31" s="26">
        <f>HOUR(M4)</f>
        <v>10</v>
      </c>
      <c r="S31" s="26">
        <f>MINUTE(M4)</f>
        <v>48</v>
      </c>
      <c r="T31" s="24"/>
      <c r="U31" s="24"/>
      <c r="V31" s="24"/>
    </row>
    <row r="32" spans="1:22" ht="12.75" hidden="1">
      <c r="A32" s="25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34"/>
      <c r="P32" s="34"/>
      <c r="Q32" s="34"/>
      <c r="R32" s="26"/>
      <c r="S32" s="27">
        <f>TIME(R31,S31,0)</f>
        <v>0.45</v>
      </c>
      <c r="T32" s="24"/>
      <c r="U32" s="24"/>
      <c r="V32" s="24"/>
    </row>
    <row r="33" spans="1:22" ht="15" customHeight="1">
      <c r="A33" s="8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2"/>
      <c r="S33" s="22"/>
      <c r="T33" s="24"/>
      <c r="U33" s="24"/>
      <c r="V33" s="24"/>
    </row>
    <row r="34" spans="1:2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2"/>
      <c r="S34" s="22"/>
      <c r="T34" s="24"/>
      <c r="U34" s="24"/>
      <c r="V34" s="24"/>
    </row>
    <row r="35" spans="1:2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2"/>
      <c r="S35" s="22"/>
      <c r="T35" s="24"/>
      <c r="U35" s="24"/>
      <c r="V35" s="24"/>
    </row>
    <row r="36" spans="1:2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2"/>
      <c r="S36" s="22"/>
      <c r="T36" s="24"/>
      <c r="U36" s="24"/>
      <c r="V36" s="24"/>
    </row>
    <row r="37" spans="1:2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2"/>
      <c r="S37" s="22"/>
      <c r="T37" s="24"/>
      <c r="U37" s="24"/>
      <c r="V37" s="24"/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2"/>
      <c r="S38" s="22"/>
      <c r="T38" s="24"/>
      <c r="U38" s="24"/>
      <c r="V38" s="24"/>
    </row>
    <row r="39" spans="1:19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3"/>
      <c r="S39" s="13"/>
    </row>
    <row r="40" spans="1:19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3"/>
      <c r="S40" s="13"/>
    </row>
    <row r="41" spans="1:19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2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</sheetData>
  <sheetProtection/>
  <mergeCells count="3">
    <mergeCell ref="B7:D7"/>
    <mergeCell ref="A1:O2"/>
    <mergeCell ref="B6:D6"/>
  </mergeCells>
  <conditionalFormatting sqref="G9 G11:G12">
    <cfRule type="expression" priority="10" dxfId="284" stopIfTrue="1">
      <formula>IF(AND($F$9=$F$11,$F$9&lt;&gt;"",$F$11&lt;&gt;""),1,0)</formula>
    </cfRule>
  </conditionalFormatting>
  <conditionalFormatting sqref="G15 G17:G18">
    <cfRule type="expression" priority="11" dxfId="284" stopIfTrue="1">
      <formula>IF(AND($F$15=$F$17,$F$15&lt;&gt;"",$F$17&lt;&gt;""),1,0)</formula>
    </cfRule>
  </conditionalFormatting>
  <conditionalFormatting sqref="G21 G23:G24">
    <cfRule type="expression" priority="12" dxfId="284" stopIfTrue="1">
      <formula>IF(AND($F$21=$F$23,$F$21&lt;&gt;"",$F$23&lt;&gt;""),1,0)</formula>
    </cfRule>
  </conditionalFormatting>
  <conditionalFormatting sqref="G27 G29">
    <cfRule type="expression" priority="13" dxfId="284" stopIfTrue="1">
      <formula>IF(AND($F$27=$F$29,$F$27&lt;&gt;"",$F$29&lt;&gt;""),1,0)</formula>
    </cfRule>
  </conditionalFormatting>
  <conditionalFormatting sqref="A10:E10 C16:D16 C22:D22 C28:D28">
    <cfRule type="expression" priority="14" dxfId="1" stopIfTrue="1">
      <formula>IF(OR($E$10="en juego",$E$10="hoy!"),1,0)</formula>
    </cfRule>
  </conditionalFormatting>
  <conditionalFormatting sqref="A16:B16 D16:E16 D28">
    <cfRule type="expression" priority="15" dxfId="1" stopIfTrue="1">
      <formula>IF(OR($E$16="en juego",$E$16="hoy!"),1,0)</formula>
    </cfRule>
  </conditionalFormatting>
  <conditionalFormatting sqref="A22:C22 E22 C28">
    <cfRule type="expression" priority="16" dxfId="1" stopIfTrue="1">
      <formula>IF(OR($E$22="en juego",$E$22="hoy!"),1,0)</formula>
    </cfRule>
  </conditionalFormatting>
  <conditionalFormatting sqref="A28:B28 E28">
    <cfRule type="expression" priority="17" dxfId="1" stopIfTrue="1">
      <formula>IF(OR($E$28="en juego",$E$28="hoy!"),1,0)</formula>
    </cfRule>
  </conditionalFormatting>
  <conditionalFormatting sqref="D22">
    <cfRule type="expression" priority="9" dxfId="1" stopIfTrue="1">
      <formula>IF(OR($E$16="en juego",$E$16="hoy!"),1,0)</formula>
    </cfRule>
  </conditionalFormatting>
  <conditionalFormatting sqref="D28">
    <cfRule type="expression" priority="8" dxfId="1" stopIfTrue="1">
      <formula>IF(OR($E$16="en juego",$E$16="hoy!"),1,0)</formula>
    </cfRule>
  </conditionalFormatting>
  <conditionalFormatting sqref="D22">
    <cfRule type="expression" priority="7" dxfId="1" stopIfTrue="1">
      <formula>IF(OR($E$16="en juego",$E$16="hoy!"),1,0)</formula>
    </cfRule>
  </conditionalFormatting>
  <conditionalFormatting sqref="D28">
    <cfRule type="expression" priority="6" dxfId="1" stopIfTrue="1">
      <formula>IF(OR($E$16="en juego",$E$16="hoy!"),1,0)</formula>
    </cfRule>
  </conditionalFormatting>
  <conditionalFormatting sqref="D28">
    <cfRule type="expression" priority="5" dxfId="1" stopIfTrue="1">
      <formula>IF(OR($E$16="en juego",$E$16="hoy!"),1,0)</formula>
    </cfRule>
  </conditionalFormatting>
  <conditionalFormatting sqref="D22">
    <cfRule type="expression" priority="4" dxfId="1" stopIfTrue="1">
      <formula>IF(OR($E$16="en juego",$E$16="hoy!"),1,0)</formula>
    </cfRule>
  </conditionalFormatting>
  <conditionalFormatting sqref="D28">
    <cfRule type="expression" priority="3" dxfId="1" stopIfTrue="1">
      <formula>IF(OR($E$16="en juego",$E$16="hoy!"),1,0)</formula>
    </cfRule>
  </conditionalFormatting>
  <conditionalFormatting sqref="D28">
    <cfRule type="expression" priority="2" dxfId="1" stopIfTrue="1">
      <formula>IF(OR($E$16="en juego",$E$16="hoy!"),1,0)</formula>
    </cfRule>
  </conditionalFormatting>
  <conditionalFormatting sqref="D28">
    <cfRule type="expression" priority="1" dxfId="1" stopIfTrue="1">
      <formula>IF(OR($E$16="en juego",$E$16="hoy!"),1,0)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 F15 F21 F27">
      <formula1>0</formula1>
      <formula2>99</formula2>
    </dataValidation>
    <dataValidation type="whole" allowBlank="1" showInputMessage="1" showErrorMessage="1" errorTitle="Dato no válido" error="Ingrese sólo un número entero&#10;entre 0 y 99." sqref="F11:F12 F23:F24 F17:F18 F29">
      <formula1>0</formula1>
      <formula2>99</formula2>
    </dataValidation>
    <dataValidation type="custom" showErrorMessage="1" errorTitle="Dato no válido" error="Debe introducir antes el resultado del partido." sqref="G9 G11:G12 G15 G17:G18 G21 G23:G24 G27 G29">
      <formula1>IF(F9&lt;&gt;"",1,0)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Q5" sqref="Q5"/>
    </sheetView>
  </sheetViews>
  <sheetFormatPr defaultColWidth="11.421875" defaultRowHeight="12.75"/>
  <cols>
    <col min="1" max="1" width="3.8515625" style="10" customWidth="1"/>
    <col min="2" max="2" width="10.00390625" style="10" customWidth="1"/>
    <col min="3" max="3" width="8.421875" style="10" customWidth="1"/>
    <col min="4" max="4" width="6.7109375" style="10" customWidth="1"/>
    <col min="5" max="5" width="20.7109375" style="10" customWidth="1"/>
    <col min="6" max="6" width="3.7109375" style="10" customWidth="1"/>
    <col min="7" max="7" width="2.00390625" style="10" customWidth="1"/>
    <col min="8" max="8" width="6.421875" style="10" customWidth="1"/>
    <col min="9" max="9" width="11.7109375" style="10" customWidth="1"/>
    <col min="10" max="10" width="15.7109375" style="10" customWidth="1"/>
    <col min="11" max="11" width="3.7109375" style="10" customWidth="1"/>
    <col min="12" max="12" width="7.7109375" style="10" bestFit="1" customWidth="1"/>
    <col min="13" max="13" width="14.28125" style="10" bestFit="1" customWidth="1"/>
    <col min="14" max="14" width="1.7109375" style="10" customWidth="1"/>
    <col min="15" max="15" width="5.8515625" style="10" customWidth="1"/>
    <col min="16" max="16" width="0.42578125" style="10" customWidth="1"/>
    <col min="17" max="16384" width="11.421875" style="10" customWidth="1"/>
  </cols>
  <sheetData>
    <row r="1" spans="1:21" s="14" customFormat="1" ht="34.5" customHeight="1">
      <c r="A1" s="295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75"/>
      <c r="Q1" s="218"/>
      <c r="R1" s="219"/>
      <c r="S1" s="11"/>
      <c r="T1" s="11"/>
      <c r="U1" s="11"/>
    </row>
    <row r="2" spans="1:21" s="14" customFormat="1" ht="34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75"/>
      <c r="Q2" s="218"/>
      <c r="R2" s="219"/>
      <c r="S2" s="11"/>
      <c r="T2" s="11"/>
      <c r="U2" s="11"/>
    </row>
    <row r="3" spans="1:18" ht="19.5" customHeight="1">
      <c r="A3" s="34"/>
      <c r="B3" s="34"/>
      <c r="C3" s="34"/>
      <c r="D3" s="34"/>
      <c r="E3" s="33"/>
      <c r="F3" s="33"/>
      <c r="G3" s="34"/>
      <c r="H3" s="34"/>
      <c r="I3" s="34"/>
      <c r="J3" s="34"/>
      <c r="K3" s="34"/>
      <c r="L3" s="92"/>
      <c r="M3" s="93"/>
      <c r="N3" s="38"/>
      <c r="O3" s="38"/>
      <c r="P3" s="38"/>
      <c r="Q3" s="34"/>
      <c r="R3" s="131"/>
    </row>
    <row r="4" spans="1:18" ht="15" customHeight="1">
      <c r="A4" s="34"/>
      <c r="B4" s="34"/>
      <c r="C4" s="34"/>
      <c r="D4" s="34"/>
      <c r="E4" s="33"/>
      <c r="F4" s="33"/>
      <c r="G4" s="34"/>
      <c r="H4" s="34"/>
      <c r="I4" s="34"/>
      <c r="J4" s="34"/>
      <c r="K4" s="34"/>
      <c r="L4" s="35">
        <f ca="1">TODAY()</f>
        <v>42414</v>
      </c>
      <c r="M4" s="78">
        <f ca="1">NOW()</f>
        <v>42414.450261226855</v>
      </c>
      <c r="N4" s="38"/>
      <c r="O4" s="37"/>
      <c r="P4" s="38"/>
      <c r="Q4" s="34"/>
      <c r="R4" s="131"/>
    </row>
    <row r="5" spans="1:18" ht="15" customHeight="1">
      <c r="A5" s="34"/>
      <c r="B5" s="65"/>
      <c r="C5" s="65"/>
      <c r="D5" s="65"/>
      <c r="E5" s="65"/>
      <c r="F5" s="65"/>
      <c r="G5" s="65"/>
      <c r="H5" s="65"/>
      <c r="I5" s="65"/>
      <c r="J5" s="65"/>
      <c r="K5" s="65"/>
      <c r="L5" s="89"/>
      <c r="M5" s="90"/>
      <c r="N5" s="91"/>
      <c r="O5" s="37"/>
      <c r="P5" s="38"/>
      <c r="Q5" s="34"/>
      <c r="R5" s="131"/>
    </row>
    <row r="6" spans="1:18" ht="12" customHeight="1">
      <c r="A6" s="34"/>
      <c r="B6" s="305" t="s">
        <v>45</v>
      </c>
      <c r="C6" s="305"/>
      <c r="D6" s="305"/>
      <c r="E6" s="176" t="s">
        <v>51</v>
      </c>
      <c r="F6" s="176"/>
      <c r="G6" s="177"/>
      <c r="H6" s="177"/>
      <c r="I6" s="178"/>
      <c r="J6" s="179" t="s">
        <v>29</v>
      </c>
      <c r="K6" s="179"/>
      <c r="L6" s="179"/>
      <c r="M6" s="179"/>
      <c r="N6" s="179"/>
      <c r="O6" s="34"/>
      <c r="P6" s="34"/>
      <c r="Q6" s="34"/>
      <c r="R6" s="131"/>
    </row>
    <row r="7" spans="1:18" ht="31.5" customHeight="1">
      <c r="A7" s="46"/>
      <c r="B7" s="44"/>
      <c r="C7" s="44"/>
      <c r="D7" s="44"/>
      <c r="E7" s="45"/>
      <c r="F7" s="45"/>
      <c r="G7" s="45"/>
      <c r="H7" s="45"/>
      <c r="I7" s="45"/>
      <c r="J7" s="45"/>
      <c r="K7" s="34"/>
      <c r="L7" s="34"/>
      <c r="M7" s="80"/>
      <c r="N7" s="34"/>
      <c r="O7" s="34"/>
      <c r="P7" s="34"/>
      <c r="Q7" s="34"/>
      <c r="R7" s="131"/>
    </row>
    <row r="8" spans="1:18" ht="15" customHeight="1">
      <c r="A8" s="46"/>
      <c r="B8" s="229"/>
      <c r="C8" s="229"/>
      <c r="D8" s="229"/>
      <c r="E8" s="230"/>
      <c r="F8" s="230"/>
      <c r="G8" s="230"/>
      <c r="H8" s="230"/>
      <c r="I8" s="230"/>
      <c r="J8" s="230"/>
      <c r="K8" s="53"/>
      <c r="L8" s="53"/>
      <c r="M8" s="231"/>
      <c r="N8" s="53"/>
      <c r="O8" s="34"/>
      <c r="P8" s="34"/>
      <c r="Q8" s="34"/>
      <c r="R8" s="131"/>
    </row>
    <row r="9" spans="1:18" ht="15" customHeight="1">
      <c r="A9" s="46"/>
      <c r="B9" s="49"/>
      <c r="C9" s="49"/>
      <c r="D9" s="49"/>
      <c r="E9" s="94" t="str">
        <f>'Cuartos de Final'!J10</f>
        <v>ERNESTO PEREZ</v>
      </c>
      <c r="F9" s="66">
        <v>0</v>
      </c>
      <c r="G9" s="96"/>
      <c r="H9" s="69"/>
      <c r="I9" s="49"/>
      <c r="J9" s="49"/>
      <c r="K9" s="85"/>
      <c r="L9" s="86"/>
      <c r="M9" s="86"/>
      <c r="N9" s="86"/>
      <c r="O9" s="34"/>
      <c r="P9" s="34"/>
      <c r="Q9" s="34"/>
      <c r="R9" s="131"/>
    </row>
    <row r="10" spans="1:18" ht="15" customHeight="1">
      <c r="A10" s="79"/>
      <c r="B10" s="54">
        <v>6</v>
      </c>
      <c r="C10" s="55">
        <v>40293</v>
      </c>
      <c r="D10" s="56">
        <v>0.5694444444444444</v>
      </c>
      <c r="E10" s="87"/>
      <c r="F10" s="49"/>
      <c r="G10" s="97"/>
      <c r="H10" s="98"/>
      <c r="I10" s="69"/>
      <c r="J10" s="95" t="str">
        <f>IF(AND(E9&lt;&gt;"",E11&lt;&gt;""),IF(OR(F9="",F11="",AND(F9=F11,OR(G9="",G11=""))),"SF1",IF(F9=F11,IF(G9&gt;G11,E9,E11),IF(F9&gt;F11,E9,E11))),"")</f>
        <v>JOSE A. FARIÑA</v>
      </c>
      <c r="K10" s="85"/>
      <c r="L10" s="86"/>
      <c r="M10" s="86"/>
      <c r="N10" s="86"/>
      <c r="O10" s="34"/>
      <c r="P10" s="34"/>
      <c r="Q10" s="34"/>
      <c r="R10" s="131"/>
    </row>
    <row r="11" spans="1:18" ht="15" customHeight="1">
      <c r="A11" s="46"/>
      <c r="B11" s="88"/>
      <c r="C11" s="49"/>
      <c r="D11" s="49"/>
      <c r="E11" s="94" t="str">
        <f>'Cuartos de Final'!J16</f>
        <v>JOSE A. FARIÑA</v>
      </c>
      <c r="F11" s="66">
        <v>3</v>
      </c>
      <c r="G11" s="96"/>
      <c r="H11" s="69"/>
      <c r="I11" s="49"/>
      <c r="J11" s="49"/>
      <c r="K11" s="85"/>
      <c r="L11" s="86"/>
      <c r="M11" s="86"/>
      <c r="N11" s="86"/>
      <c r="O11" s="34"/>
      <c r="P11" s="34"/>
      <c r="Q11" s="34"/>
      <c r="R11" s="131"/>
    </row>
    <row r="12" spans="1:18" ht="15" customHeight="1">
      <c r="A12" s="46"/>
      <c r="B12" s="88"/>
      <c r="C12" s="49"/>
      <c r="D12" s="49"/>
      <c r="E12" s="232"/>
      <c r="F12" s="233"/>
      <c r="G12" s="96"/>
      <c r="H12" s="69"/>
      <c r="I12" s="49"/>
      <c r="J12" s="49"/>
      <c r="K12" s="85"/>
      <c r="L12" s="86"/>
      <c r="M12" s="86"/>
      <c r="N12" s="86"/>
      <c r="O12" s="34"/>
      <c r="P12" s="34"/>
      <c r="Q12" s="34"/>
      <c r="R12" s="131"/>
    </row>
    <row r="13" spans="1:18" ht="31.5" customHeight="1">
      <c r="A13" s="46"/>
      <c r="B13" s="81"/>
      <c r="C13" s="82"/>
      <c r="D13" s="82"/>
      <c r="E13" s="83"/>
      <c r="F13" s="83"/>
      <c r="G13" s="82"/>
      <c r="H13" s="82"/>
      <c r="I13" s="82"/>
      <c r="J13" s="82"/>
      <c r="K13" s="82"/>
      <c r="L13" s="34"/>
      <c r="M13" s="34"/>
      <c r="N13" s="34"/>
      <c r="O13" s="34"/>
      <c r="P13" s="34"/>
      <c r="Q13" s="34"/>
      <c r="R13" s="131"/>
    </row>
    <row r="14" spans="1:18" ht="15" customHeight="1">
      <c r="A14" s="46"/>
      <c r="B14" s="223"/>
      <c r="C14" s="32"/>
      <c r="D14" s="32"/>
      <c r="E14" s="234"/>
      <c r="F14" s="234"/>
      <c r="G14" s="32"/>
      <c r="H14" s="32"/>
      <c r="I14" s="32"/>
      <c r="J14" s="32"/>
      <c r="K14" s="32"/>
      <c r="L14" s="53"/>
      <c r="M14" s="53"/>
      <c r="N14" s="53"/>
      <c r="O14" s="34"/>
      <c r="P14" s="34"/>
      <c r="Q14" s="34"/>
      <c r="R14" s="131"/>
    </row>
    <row r="15" spans="1:18" ht="15" customHeight="1">
      <c r="A15" s="46"/>
      <c r="B15" s="88"/>
      <c r="C15" s="49"/>
      <c r="D15" s="49"/>
      <c r="E15" s="94" t="str">
        <f>'Cuartos de Final'!J22</f>
        <v>MARIO PADILLA</v>
      </c>
      <c r="F15" s="66">
        <v>1</v>
      </c>
      <c r="G15" s="96"/>
      <c r="H15" s="69"/>
      <c r="I15" s="49"/>
      <c r="J15" s="49"/>
      <c r="K15" s="85"/>
      <c r="L15" s="86"/>
      <c r="M15" s="86"/>
      <c r="N15" s="86"/>
      <c r="O15" s="34"/>
      <c r="P15" s="34"/>
      <c r="Q15" s="34"/>
      <c r="R15" s="131"/>
    </row>
    <row r="16" spans="1:18" ht="15" customHeight="1">
      <c r="A16" s="79"/>
      <c r="B16" s="54">
        <v>7</v>
      </c>
      <c r="C16" s="55">
        <v>40293</v>
      </c>
      <c r="D16" s="56">
        <v>0.5694444444444444</v>
      </c>
      <c r="E16" s="87"/>
      <c r="F16" s="49"/>
      <c r="G16" s="97"/>
      <c r="H16" s="98"/>
      <c r="I16" s="69"/>
      <c r="J16" s="95" t="str">
        <f>IF(AND(E15&lt;&gt;"",E17&lt;&gt;""),IF(OR(F15="",F17="",AND(F15=F17,OR(G15="",G17=""))),"SF2",IF(F15=F17,IF(G15&gt;G17,E15,E17),IF(F15&gt;F17,E15,E17))),"")</f>
        <v>JOSE M. SERRANO</v>
      </c>
      <c r="K16" s="85"/>
      <c r="L16" s="86"/>
      <c r="M16" s="86"/>
      <c r="N16" s="86"/>
      <c r="O16" s="34"/>
      <c r="P16" s="34"/>
      <c r="Q16" s="34"/>
      <c r="R16" s="131"/>
    </row>
    <row r="17" spans="1:18" ht="15" customHeight="1">
      <c r="A17" s="46"/>
      <c r="B17" s="49"/>
      <c r="C17" s="49"/>
      <c r="D17" s="49"/>
      <c r="E17" s="94" t="str">
        <f>'Cuartos de Final'!J28</f>
        <v>JOSE M. SERRANO</v>
      </c>
      <c r="F17" s="66">
        <v>3</v>
      </c>
      <c r="G17" s="96"/>
      <c r="H17" s="69"/>
      <c r="I17" s="49"/>
      <c r="J17" s="49"/>
      <c r="K17" s="85"/>
      <c r="L17" s="86"/>
      <c r="M17" s="86"/>
      <c r="N17" s="86"/>
      <c r="O17" s="34"/>
      <c r="P17" s="34"/>
      <c r="Q17" s="34"/>
      <c r="R17" s="131"/>
    </row>
    <row r="18" spans="1:18" ht="15" customHeight="1">
      <c r="A18" s="48"/>
      <c r="B18" s="230"/>
      <c r="C18" s="230"/>
      <c r="D18" s="230"/>
      <c r="E18" s="230"/>
      <c r="F18" s="230"/>
      <c r="G18" s="230"/>
      <c r="H18" s="230"/>
      <c r="I18" s="230"/>
      <c r="J18" s="230"/>
      <c r="K18" s="53"/>
      <c r="L18" s="53"/>
      <c r="M18" s="53"/>
      <c r="N18" s="53"/>
      <c r="O18" s="34"/>
      <c r="P18" s="34"/>
      <c r="Q18" s="34"/>
      <c r="R18" s="131"/>
    </row>
    <row r="19" spans="1:18" ht="14.25" customHeight="1">
      <c r="A19" s="48"/>
      <c r="B19" s="45"/>
      <c r="C19" s="45"/>
      <c r="D19" s="45"/>
      <c r="E19" s="45"/>
      <c r="F19" s="45"/>
      <c r="G19" s="45"/>
      <c r="H19" s="45"/>
      <c r="I19" s="45"/>
      <c r="J19" s="45"/>
      <c r="K19" s="34"/>
      <c r="L19" s="34"/>
      <c r="M19" s="34"/>
      <c r="N19" s="34"/>
      <c r="O19" s="34"/>
      <c r="P19" s="34"/>
      <c r="Q19" s="34"/>
      <c r="R19" s="131"/>
    </row>
    <row r="20" spans="1:18" ht="14.25" customHeight="1">
      <c r="A20" s="8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31"/>
    </row>
    <row r="21" spans="1:18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31"/>
    </row>
    <row r="22" spans="1:18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31"/>
    </row>
    <row r="23" spans="1:18" ht="14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31"/>
    </row>
    <row r="24" spans="1:18" ht="14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31"/>
    </row>
    <row r="25" spans="1:18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31"/>
    </row>
    <row r="26" spans="1:18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31"/>
    </row>
    <row r="27" spans="1:19" ht="12.75" hidden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21">
        <f>HOUR(M4)</f>
        <v>10</v>
      </c>
      <c r="S27" s="7">
        <f>MINUTE(M4)</f>
        <v>48</v>
      </c>
    </row>
    <row r="28" spans="1:19" ht="12.75" hidden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21"/>
      <c r="S28" s="8">
        <f>TIME(R27,S27,0)</f>
        <v>0.45</v>
      </c>
    </row>
    <row r="29" spans="1:18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31"/>
    </row>
    <row r="30" spans="1:18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31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31"/>
    </row>
    <row r="32" spans="1:1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2"/>
      <c r="Q32" s="22"/>
    </row>
    <row r="33" spans="1:1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</sheetData>
  <sheetProtection/>
  <mergeCells count="2">
    <mergeCell ref="A1:O2"/>
    <mergeCell ref="B6:D6"/>
  </mergeCells>
  <conditionalFormatting sqref="G9 G11:G12">
    <cfRule type="expression" priority="7" dxfId="284" stopIfTrue="1">
      <formula>IF(AND($F$9=$F$11,$F$9&lt;&gt;"",$F$11&lt;&gt;""),1,0)</formula>
    </cfRule>
  </conditionalFormatting>
  <conditionalFormatting sqref="G15 G17">
    <cfRule type="expression" priority="8" dxfId="284" stopIfTrue="1">
      <formula>IF(AND($F$15=$F$17,$F$15&lt;&gt;"",$F$17&lt;&gt;""),1,0)</formula>
    </cfRule>
  </conditionalFormatting>
  <conditionalFormatting sqref="A10:E10">
    <cfRule type="expression" priority="9" dxfId="1" stopIfTrue="1">
      <formula>IF(OR($E$10="hoy!",$E$10="en juego"),1,0)</formula>
    </cfRule>
  </conditionalFormatting>
  <conditionalFormatting sqref="A16:E16">
    <cfRule type="expression" priority="10" dxfId="1" stopIfTrue="1">
      <formula>IF(OR($E$16="hoy!",$E$16="en juego"),1,0)</formula>
    </cfRule>
  </conditionalFormatting>
  <conditionalFormatting sqref="D16">
    <cfRule type="expression" priority="6" dxfId="1" stopIfTrue="1">
      <formula>IF(OR($E$10="hoy!",$E$10="en juego"),1,0)</formula>
    </cfRule>
  </conditionalFormatting>
  <conditionalFormatting sqref="C16:D16">
    <cfRule type="expression" priority="5" dxfId="1" stopIfTrue="1">
      <formula>IF(OR($E$10="hoy!",$E$10="en juego"),1,0)</formula>
    </cfRule>
  </conditionalFormatting>
  <conditionalFormatting sqref="C16">
    <cfRule type="expression" priority="4" dxfId="1" stopIfTrue="1">
      <formula>IF(OR($E$10="hoy!",$E$10="en juego"),1,0)</formula>
    </cfRule>
  </conditionalFormatting>
  <conditionalFormatting sqref="D16">
    <cfRule type="expression" priority="3" dxfId="1" stopIfTrue="1">
      <formula>IF(OR($E$10="hoy!",$E$10="en juego"),1,0)</formula>
    </cfRule>
  </conditionalFormatting>
  <conditionalFormatting sqref="C16">
    <cfRule type="expression" priority="2" dxfId="1" stopIfTrue="1">
      <formula>IF(OR($E$10="hoy!",$E$10="en juego"),1,0)</formula>
    </cfRule>
  </conditionalFormatting>
  <conditionalFormatting sqref="D16">
    <cfRule type="expression" priority="1" dxfId="1" stopIfTrue="1">
      <formula>IF(OR($E$10="hoy!",$E$10="en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9 F15">
      <formula1>0</formula1>
      <formula2>99</formula2>
    </dataValidation>
    <dataValidation type="whole" allowBlank="1" showInputMessage="1" showErrorMessage="1" errorTitle="Dato no válido" error="Ingrese sólo un número entero&#10;entre 0 y 99." sqref="F11:F12 F17">
      <formula1>0</formula1>
      <formula2>99</formula2>
    </dataValidation>
    <dataValidation type="custom" showErrorMessage="1" errorTitle="Dato no válido" error="Debe introducir antes el resultado del partido." sqref="G9 G11:G12 G15 G17">
      <formula1>IF(F9&lt;&gt;"",1,0)</formula1>
    </dataValidation>
  </dataValidation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Z690"/>
  <sheetViews>
    <sheetView showGridLines="0" showRowColHeaders="0" showOutlineSymbols="0" zoomScalePageLayoutView="0" workbookViewId="0" topLeftCell="A1">
      <selection activeCell="M19" sqref="M19"/>
    </sheetView>
  </sheetViews>
  <sheetFormatPr defaultColWidth="11.421875" defaultRowHeight="12.75"/>
  <cols>
    <col min="1" max="1" width="3.8515625" style="10" customWidth="1"/>
    <col min="2" max="2" width="9.7109375" style="10" customWidth="1"/>
    <col min="3" max="3" width="6.7109375" style="10" customWidth="1"/>
    <col min="4" max="4" width="8.421875" style="10" customWidth="1"/>
    <col min="5" max="5" width="15.7109375" style="10" customWidth="1"/>
    <col min="6" max="6" width="3.7109375" style="10" customWidth="1"/>
    <col min="7" max="7" width="2.00390625" style="10" customWidth="1"/>
    <col min="8" max="8" width="6.421875" style="10" customWidth="1"/>
    <col min="9" max="9" width="11.7109375" style="10" customWidth="1"/>
    <col min="10" max="10" width="15.7109375" style="10" customWidth="1"/>
    <col min="11" max="11" width="6.00390625" style="10" customWidth="1"/>
    <col min="12" max="12" width="9.57421875" style="10" customWidth="1"/>
    <col min="13" max="13" width="12.140625" style="10" customWidth="1"/>
    <col min="14" max="14" width="7.7109375" style="10" customWidth="1"/>
    <col min="15" max="15" width="5.57421875" style="10" customWidth="1"/>
    <col min="16" max="16384" width="11.421875" style="10" customWidth="1"/>
  </cols>
  <sheetData>
    <row r="1" spans="1:26" s="14" customFormat="1" ht="34.5" customHeight="1">
      <c r="A1" s="295" t="s">
        <v>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18"/>
      <c r="Q1" s="218"/>
      <c r="R1" s="219"/>
      <c r="S1" s="219"/>
      <c r="T1" s="219"/>
      <c r="U1" s="131"/>
      <c r="V1" s="131"/>
      <c r="W1" s="131"/>
      <c r="X1" s="131"/>
      <c r="Y1" s="131"/>
      <c r="Z1" s="131"/>
    </row>
    <row r="2" spans="1:26" s="14" customFormat="1" ht="34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18"/>
      <c r="Q2" s="218"/>
      <c r="R2" s="219"/>
      <c r="S2" s="219"/>
      <c r="T2" s="219"/>
      <c r="U2" s="131"/>
      <c r="V2" s="131"/>
      <c r="W2" s="131"/>
      <c r="X2" s="131"/>
      <c r="Y2" s="131"/>
      <c r="Z2" s="131"/>
    </row>
    <row r="3" spans="1:26" ht="12" customHeight="1">
      <c r="A3" s="33"/>
      <c r="B3" s="33"/>
      <c r="C3" s="33"/>
      <c r="D3" s="34"/>
      <c r="E3" s="33"/>
      <c r="F3" s="33"/>
      <c r="G3" s="34"/>
      <c r="H3" s="34"/>
      <c r="I3" s="34"/>
      <c r="J3" s="34"/>
      <c r="K3" s="34"/>
      <c r="L3" s="76"/>
      <c r="M3" s="77"/>
      <c r="N3" s="34"/>
      <c r="O3" s="34"/>
      <c r="P3" s="34"/>
      <c r="Q3" s="34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9.75" customHeight="1">
      <c r="A4" s="33"/>
      <c r="B4" s="33"/>
      <c r="C4" s="33"/>
      <c r="D4" s="34"/>
      <c r="E4" s="33"/>
      <c r="F4" s="33"/>
      <c r="G4" s="34"/>
      <c r="H4" s="34"/>
      <c r="I4" s="34"/>
      <c r="J4" s="34"/>
      <c r="K4" s="34"/>
      <c r="L4" s="35">
        <f ca="1">TODAY()</f>
        <v>42414</v>
      </c>
      <c r="M4" s="36">
        <f ca="1">NOW()</f>
        <v>42414.450261226855</v>
      </c>
      <c r="N4" s="37"/>
      <c r="O4" s="38"/>
      <c r="P4" s="34"/>
      <c r="Q4" s="34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4.25" customHeight="1">
      <c r="A5" s="33"/>
      <c r="B5" s="39"/>
      <c r="C5" s="33"/>
      <c r="D5" s="34"/>
      <c r="E5" s="33"/>
      <c r="F5" s="33"/>
      <c r="G5" s="34"/>
      <c r="H5" s="34"/>
      <c r="I5" s="34"/>
      <c r="J5" s="34"/>
      <c r="K5" s="34"/>
      <c r="L5" s="40"/>
      <c r="M5" s="41"/>
      <c r="N5" s="34"/>
      <c r="O5" s="34"/>
      <c r="P5" s="34"/>
      <c r="Q5" s="34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24.75" customHeight="1">
      <c r="A6" s="42"/>
      <c r="B6" s="43"/>
      <c r="C6" s="44"/>
      <c r="D6" s="44"/>
      <c r="E6" s="45"/>
      <c r="F6" s="45"/>
      <c r="G6" s="45"/>
      <c r="H6" s="45"/>
      <c r="I6" s="45"/>
      <c r="J6" s="45"/>
      <c r="K6" s="34"/>
      <c r="L6" s="34"/>
      <c r="M6" s="34"/>
      <c r="N6" s="34"/>
      <c r="O6" s="34"/>
      <c r="P6" s="34"/>
      <c r="Q6" s="34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" customHeight="1">
      <c r="A7" s="42"/>
      <c r="B7" s="62" t="s">
        <v>30</v>
      </c>
      <c r="C7" s="63"/>
      <c r="D7" s="34"/>
      <c r="E7" s="64"/>
      <c r="F7" s="64"/>
      <c r="G7" s="64"/>
      <c r="H7" s="64"/>
      <c r="I7" s="65"/>
      <c r="J7" s="65"/>
      <c r="K7" s="65"/>
      <c r="L7" s="65"/>
      <c r="M7" s="65"/>
      <c r="N7" s="65"/>
      <c r="O7" s="34"/>
      <c r="P7" s="34"/>
      <c r="Q7" s="34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" customHeight="1">
      <c r="A8" s="42"/>
      <c r="B8" s="307" t="s">
        <v>45</v>
      </c>
      <c r="C8" s="308"/>
      <c r="D8" s="308"/>
      <c r="E8" s="172" t="s">
        <v>52</v>
      </c>
      <c r="F8" s="172"/>
      <c r="G8" s="173"/>
      <c r="H8" s="173"/>
      <c r="I8" s="174"/>
      <c r="J8" s="175" t="s">
        <v>53</v>
      </c>
      <c r="K8" s="174"/>
      <c r="L8" s="174"/>
      <c r="M8" s="174"/>
      <c r="N8" s="174"/>
      <c r="O8" s="34"/>
      <c r="P8" s="34"/>
      <c r="Q8" s="34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" customHeight="1">
      <c r="A9" s="42"/>
      <c r="B9" s="236"/>
      <c r="C9" s="226"/>
      <c r="D9" s="226"/>
      <c r="E9" s="237"/>
      <c r="F9" s="237"/>
      <c r="G9" s="238"/>
      <c r="H9" s="238"/>
      <c r="I9" s="239"/>
      <c r="J9" s="240"/>
      <c r="K9" s="239"/>
      <c r="L9" s="239"/>
      <c r="M9" s="239"/>
      <c r="N9" s="239"/>
      <c r="O9" s="34"/>
      <c r="P9" s="34"/>
      <c r="Q9" s="34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6.5" customHeight="1">
      <c r="A10" s="42"/>
      <c r="B10" s="243"/>
      <c r="C10" s="241"/>
      <c r="D10" s="241"/>
      <c r="E10" s="230"/>
      <c r="F10" s="242"/>
      <c r="G10" s="230"/>
      <c r="H10" s="230"/>
      <c r="I10" s="230"/>
      <c r="J10" s="230"/>
      <c r="K10" s="53"/>
      <c r="L10" s="53"/>
      <c r="M10" s="53"/>
      <c r="N10" s="53"/>
      <c r="O10" s="34"/>
      <c r="P10" s="34"/>
      <c r="Q10" s="34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8" customHeight="1">
      <c r="A11" s="46"/>
      <c r="B11" s="244"/>
      <c r="C11" s="49"/>
      <c r="D11" s="49"/>
      <c r="E11" s="94" t="s">
        <v>80</v>
      </c>
      <c r="F11" s="66">
        <v>2</v>
      </c>
      <c r="G11" s="50"/>
      <c r="H11" s="51"/>
      <c r="I11" s="52"/>
      <c r="J11" s="52"/>
      <c r="K11" s="52"/>
      <c r="L11" s="52"/>
      <c r="M11" s="53"/>
      <c r="N11" s="53"/>
      <c r="O11" s="34"/>
      <c r="P11" s="34"/>
      <c r="Q11" s="34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8" customHeight="1">
      <c r="A12" s="47">
        <f>IF(OR(E12="en juego",E12="hoy!",E12="finalizado"),"Ø","")</f>
      </c>
      <c r="B12" s="245">
        <v>7</v>
      </c>
      <c r="C12" s="55">
        <v>40293</v>
      </c>
      <c r="D12" s="56">
        <v>0.5833333333333334</v>
      </c>
      <c r="E12" s="57"/>
      <c r="F12" s="52"/>
      <c r="G12" s="67"/>
      <c r="H12" s="68"/>
      <c r="I12" s="69"/>
      <c r="J12" s="309" t="s">
        <v>77</v>
      </c>
      <c r="K12" s="310"/>
      <c r="L12" s="52"/>
      <c r="M12" s="53"/>
      <c r="N12" s="53"/>
      <c r="O12" s="34"/>
      <c r="P12" s="34"/>
      <c r="Q12" s="34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8" customHeight="1">
      <c r="A13" s="46"/>
      <c r="B13" s="244"/>
      <c r="C13" s="49"/>
      <c r="D13" s="49"/>
      <c r="E13" s="94" t="s">
        <v>77</v>
      </c>
      <c r="F13" s="66">
        <v>3</v>
      </c>
      <c r="G13" s="50"/>
      <c r="H13" s="51"/>
      <c r="I13" s="306" t="str">
        <f>IF(OR(J12="CAMPEÓN",J12=""),"","CAMPEON DE CANARIAS 2010")</f>
        <v>CAMPEON DE CANARIAS 2010</v>
      </c>
      <c r="J13" s="306"/>
      <c r="K13" s="306"/>
      <c r="L13" s="306"/>
      <c r="M13" s="53"/>
      <c r="N13" s="53"/>
      <c r="O13" s="34"/>
      <c r="P13" s="34"/>
      <c r="Q13" s="34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8" customHeight="1">
      <c r="A14" s="46"/>
      <c r="B14" s="244"/>
      <c r="C14" s="49"/>
      <c r="D14" s="49"/>
      <c r="E14" s="58"/>
      <c r="F14" s="50"/>
      <c r="G14" s="50"/>
      <c r="H14" s="51"/>
      <c r="I14" s="59"/>
      <c r="J14" s="59"/>
      <c r="K14" s="59"/>
      <c r="L14" s="59"/>
      <c r="M14" s="53"/>
      <c r="N14" s="53"/>
      <c r="O14" s="34"/>
      <c r="P14" s="34"/>
      <c r="Q14" s="34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5" customHeight="1">
      <c r="A15" s="48"/>
      <c r="B15" s="45"/>
      <c r="C15" s="45"/>
      <c r="D15" s="45"/>
      <c r="E15" s="45"/>
      <c r="F15" s="45"/>
      <c r="G15" s="45"/>
      <c r="H15" s="45"/>
      <c r="I15" s="45"/>
      <c r="J15" s="45"/>
      <c r="K15" s="34"/>
      <c r="L15" s="34"/>
      <c r="M15" s="34"/>
      <c r="N15" s="34"/>
      <c r="O15" s="34"/>
      <c r="P15" s="34"/>
      <c r="Q15" s="34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4.25" customHeight="1">
      <c r="A16" s="48"/>
      <c r="B16" s="70" t="s">
        <v>48</v>
      </c>
      <c r="C16" s="71"/>
      <c r="D16" s="71"/>
      <c r="E16" s="45"/>
      <c r="F16" s="45"/>
      <c r="G16" s="45"/>
      <c r="H16" s="45"/>
      <c r="I16" s="45"/>
      <c r="J16" s="45"/>
      <c r="K16" s="34"/>
      <c r="L16" s="34"/>
      <c r="M16" s="34"/>
      <c r="N16" s="34"/>
      <c r="O16" s="34"/>
      <c r="P16" s="34"/>
      <c r="Q16" s="34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4.25" customHeight="1">
      <c r="A17" s="48"/>
      <c r="B17" s="246"/>
      <c r="C17" s="63"/>
      <c r="D17" s="63"/>
      <c r="E17" s="230"/>
      <c r="F17" s="230"/>
      <c r="G17" s="230"/>
      <c r="H17" s="230"/>
      <c r="I17" s="230"/>
      <c r="J17" s="230"/>
      <c r="K17" s="53"/>
      <c r="L17" s="53"/>
      <c r="M17" s="53"/>
      <c r="N17" s="53"/>
      <c r="O17" s="34"/>
      <c r="P17" s="34"/>
      <c r="Q17" s="34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4.25" customHeight="1">
      <c r="A18" s="34"/>
      <c r="B18" s="247"/>
      <c r="C18" s="52"/>
      <c r="D18" s="52"/>
      <c r="E18" s="72" t="s">
        <v>83</v>
      </c>
      <c r="F18" s="73"/>
      <c r="G18" s="74"/>
      <c r="H18" s="51"/>
      <c r="I18" s="52"/>
      <c r="J18" s="52"/>
      <c r="K18" s="53"/>
      <c r="L18" s="53"/>
      <c r="M18" s="53"/>
      <c r="N18" s="53"/>
      <c r="O18" s="34"/>
      <c r="P18" s="34"/>
      <c r="Q18" s="34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5" customHeight="1">
      <c r="A19" s="34"/>
      <c r="B19" s="248"/>
      <c r="C19" s="60"/>
      <c r="D19" s="61"/>
      <c r="E19" s="57">
        <f>IF(OR(C19="",D19="",C19&lt;$L$4),"",IF(C19=$L$4,IF(AND(D19&lt;=$R$25,$R$25&lt;=(D19+0.08333333333)),"en juego",IF($R$25&lt;D19,"hoy!","finalizado")),IF($L$4&gt;C19,"finalizado","")))</f>
      </c>
      <c r="F19" s="52"/>
      <c r="G19" s="51"/>
      <c r="H19" s="51"/>
      <c r="I19" s="51"/>
      <c r="J19" s="51"/>
      <c r="K19" s="53"/>
      <c r="L19" s="53"/>
      <c r="M19" s="53"/>
      <c r="N19" s="53"/>
      <c r="O19" s="34"/>
      <c r="P19" s="34"/>
      <c r="Q19" s="34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4.25" customHeight="1">
      <c r="A20" s="34"/>
      <c r="B20" s="247"/>
      <c r="C20" s="52"/>
      <c r="D20" s="52"/>
      <c r="E20" s="72" t="s">
        <v>76</v>
      </c>
      <c r="F20" s="73"/>
      <c r="G20" s="74"/>
      <c r="H20" s="51"/>
      <c r="I20" s="52"/>
      <c r="J20" s="52"/>
      <c r="K20" s="53"/>
      <c r="L20" s="53"/>
      <c r="M20" s="53"/>
      <c r="N20" s="53"/>
      <c r="O20" s="34"/>
      <c r="P20" s="34"/>
      <c r="Q20" s="34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4.25" customHeight="1">
      <c r="A21" s="34"/>
      <c r="B21" s="249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34"/>
      <c r="P21" s="34"/>
      <c r="Q21" s="34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4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2.75" hidden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20">
        <f>HOUR(M4)</f>
        <v>10</v>
      </c>
      <c r="R24" s="221">
        <f>MINUTE(M4)</f>
        <v>48</v>
      </c>
      <c r="S24" s="131"/>
      <c r="T24" s="131"/>
      <c r="U24" s="131"/>
      <c r="V24" s="131"/>
      <c r="W24" s="131"/>
      <c r="X24" s="131"/>
      <c r="Y24" s="131"/>
      <c r="Z24" s="131"/>
    </row>
    <row r="25" spans="1:26" ht="12.75" hidden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20"/>
      <c r="R25" s="222">
        <f>TIME(Q24,R24,0)</f>
        <v>0.45</v>
      </c>
      <c r="S25" s="131"/>
      <c r="T25" s="131"/>
      <c r="U25" s="131"/>
      <c r="V25" s="131"/>
      <c r="W25" s="131"/>
      <c r="X25" s="131"/>
      <c r="Y25" s="131"/>
      <c r="Z25" s="131"/>
    </row>
    <row r="26" spans="1:26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1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</sheetData>
  <sheetProtection/>
  <mergeCells count="4">
    <mergeCell ref="I13:L13"/>
    <mergeCell ref="B8:D8"/>
    <mergeCell ref="J12:K12"/>
    <mergeCell ref="A1:O2"/>
  </mergeCells>
  <conditionalFormatting sqref="G11 G13:G14">
    <cfRule type="expression" priority="6" dxfId="285" stopIfTrue="1">
      <formula>IF(AND($F$11=$F$13,$F$11&lt;&gt;"",$F$13&lt;&gt;""),1,0)</formula>
    </cfRule>
  </conditionalFormatting>
  <conditionalFormatting sqref="A12:E12">
    <cfRule type="expression" priority="9" dxfId="1" stopIfTrue="1">
      <formula>IF(OR($E$12="en juego",$E$12="hoy!"),1,0)</formula>
    </cfRule>
  </conditionalFormatting>
  <conditionalFormatting sqref="B19:E19 B12:D12">
    <cfRule type="expression" priority="4" dxfId="1" stopIfTrue="1">
      <formula>IF(OR(#REF!="en juego",#REF!="hoy!"),1,0)</formula>
    </cfRule>
  </conditionalFormatting>
  <conditionalFormatting sqref="G18 G20">
    <cfRule type="expression" priority="2" dxfId="284" stopIfTrue="1">
      <formula>IF(AND(#REF!=#REF!,#REF!&lt;&gt;"",#REF!&lt;&gt;""),1,0)</formula>
    </cfRule>
  </conditionalFormatting>
  <dataValidations count="3">
    <dataValidation type="custom" showErrorMessage="1" errorTitle="Dato no válido" error="Debe introducir antes el resultado del partido." sqref="G18 G20 G11 G13:G14">
      <formula1>IF(F18&lt;&gt;"",1,0)</formula1>
    </dataValidation>
    <dataValidation type="whole" allowBlank="1" showInputMessage="1" showErrorMessage="1" errorTitle="Dato no válido." error="Ingrese sólo un número entero&#10;entre 0 y 99." sqref="F18 F11">
      <formula1>0</formula1>
      <formula2>99</formula2>
    </dataValidation>
    <dataValidation type="whole" allowBlank="1" showInputMessage="1" showErrorMessage="1" errorTitle="Dato no válido" error="Ingrese sólo un número entero&#10;entre 0 y 99." sqref="F20 F13:F14">
      <formula1>0</formula1>
      <formula2>99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2"/>
  <sheetViews>
    <sheetView showGridLines="0" showRowColHeaders="0" showOutlineSymbols="0" zoomScalePageLayoutView="0" workbookViewId="0" topLeftCell="A1">
      <selection activeCell="N69" sqref="N69"/>
    </sheetView>
  </sheetViews>
  <sheetFormatPr defaultColWidth="11.421875" defaultRowHeight="12.75"/>
  <cols>
    <col min="1" max="1" width="2.140625" style="18" customWidth="1"/>
    <col min="2" max="2" width="12.140625" style="18" customWidth="1"/>
    <col min="3" max="3" width="3.140625" style="18" customWidth="1"/>
    <col min="4" max="4" width="0.9921875" style="18" customWidth="1"/>
    <col min="5" max="5" width="3.140625" style="18" customWidth="1"/>
    <col min="6" max="6" width="11.8515625" style="18" customWidth="1"/>
    <col min="7" max="8" width="2.28125" style="18" customWidth="1"/>
    <col min="9" max="9" width="12.28125" style="18" customWidth="1"/>
    <col min="10" max="10" width="3.140625" style="18" customWidth="1"/>
    <col min="11" max="11" width="0.9921875" style="18" customWidth="1"/>
    <col min="12" max="12" width="3.140625" style="18" customWidth="1"/>
    <col min="13" max="13" width="12.28125" style="18" customWidth="1"/>
    <col min="14" max="15" width="2.28125" style="18" customWidth="1"/>
    <col min="16" max="16" width="11.28125" style="18" customWidth="1"/>
    <col min="17" max="17" width="3.140625" style="18" customWidth="1"/>
    <col min="18" max="18" width="0.9921875" style="18" customWidth="1"/>
    <col min="19" max="19" width="3.140625" style="18" customWidth="1"/>
    <col min="20" max="20" width="11.28125" style="18" customWidth="1"/>
    <col min="21" max="22" width="2.28125" style="18" customWidth="1"/>
    <col min="23" max="23" width="12.7109375" style="18" customWidth="1"/>
    <col min="24" max="24" width="3.140625" style="18" customWidth="1"/>
    <col min="25" max="25" width="0.9921875" style="18" customWidth="1"/>
    <col min="26" max="26" width="3.140625" style="18" customWidth="1"/>
    <col min="27" max="27" width="12.8515625" style="18" customWidth="1"/>
    <col min="28" max="28" width="6.7109375" style="18" customWidth="1"/>
    <col min="29" max="16384" width="11.421875" style="18" customWidth="1"/>
  </cols>
  <sheetData>
    <row r="1" spans="1:28" ht="26.25" customHeight="1">
      <c r="A1" s="224" t="s">
        <v>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131"/>
      <c r="V1" s="131"/>
      <c r="W1" s="131"/>
      <c r="X1" s="131"/>
      <c r="Y1" s="131"/>
      <c r="Z1" s="131"/>
      <c r="AA1" s="131"/>
      <c r="AB1" s="131"/>
    </row>
    <row r="2" spans="1:28" ht="4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131"/>
      <c r="V2" s="131"/>
      <c r="W2" s="131"/>
      <c r="X2" s="131"/>
      <c r="Y2" s="131"/>
      <c r="Z2" s="131"/>
      <c r="AA2" s="131"/>
      <c r="AB2" s="131"/>
    </row>
    <row r="3" spans="1:28" ht="4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31"/>
      <c r="V3" s="131"/>
      <c r="W3" s="131"/>
      <c r="X3" s="131"/>
      <c r="Y3" s="131"/>
      <c r="Z3" s="131"/>
      <c r="AA3" s="131"/>
      <c r="AB3" s="131"/>
    </row>
    <row r="4" spans="1:28" ht="4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ht="13.5" thickBot="1">
      <c r="A5" s="131"/>
      <c r="B5" s="311" t="s">
        <v>31</v>
      </c>
      <c r="C5" s="312"/>
      <c r="D5" s="312"/>
      <c r="E5" s="312"/>
      <c r="F5" s="313"/>
      <c r="G5" s="131"/>
      <c r="H5" s="131"/>
      <c r="I5" s="311" t="s">
        <v>32</v>
      </c>
      <c r="J5" s="312"/>
      <c r="K5" s="312"/>
      <c r="L5" s="312"/>
      <c r="M5" s="313"/>
      <c r="N5" s="131"/>
      <c r="O5" s="131"/>
      <c r="P5" s="311" t="s">
        <v>33</v>
      </c>
      <c r="Q5" s="312"/>
      <c r="R5" s="312"/>
      <c r="S5" s="312"/>
      <c r="T5" s="313"/>
      <c r="U5" s="131"/>
      <c r="V5" s="131"/>
      <c r="W5" s="335"/>
      <c r="X5" s="335"/>
      <c r="Y5" s="335"/>
      <c r="Z5" s="335"/>
      <c r="AA5" s="335"/>
      <c r="AB5" s="131"/>
    </row>
    <row r="6" spans="1:28" ht="4.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ht="12.75">
      <c r="A7" s="131"/>
      <c r="B7" s="253" t="str">
        <f>'- A -'!B6</f>
        <v>R. Ernesto Pérez</v>
      </c>
      <c r="C7" s="254">
        <f>IF('- A -'!C6&lt;&gt;"",'- A -'!C6,"")</f>
        <v>3</v>
      </c>
      <c r="D7" s="255"/>
      <c r="E7" s="254">
        <f>IF('- A -'!E6&lt;&gt;"",'- A -'!E6,"")</f>
        <v>1</v>
      </c>
      <c r="F7" s="256" t="str">
        <f>'- A -'!F6</f>
        <v>Baltasar Pérez</v>
      </c>
      <c r="G7" s="251"/>
      <c r="H7" s="251"/>
      <c r="I7" s="257" t="str">
        <f>'- B -'!B6</f>
        <v>José M. Serrano</v>
      </c>
      <c r="J7" s="258">
        <f>IF('- B -'!C6&lt;&gt;"",'- B -'!C6,"")</f>
        <v>3</v>
      </c>
      <c r="K7" s="259"/>
      <c r="L7" s="258">
        <f>IF('- B -'!E6&lt;&gt;"",'- B -'!E6,"")</f>
        <v>0</v>
      </c>
      <c r="M7" s="260" t="str">
        <f>'- B -'!F6</f>
        <v>Jesús Romero</v>
      </c>
      <c r="N7" s="252"/>
      <c r="O7" s="252"/>
      <c r="P7" s="257" t="str">
        <f>'- C -'!B6</f>
        <v>José A. Fariña</v>
      </c>
      <c r="Q7" s="258">
        <f>IF('- C -'!C6&lt;&gt;"",'- C -'!C6,"")</f>
        <v>3</v>
      </c>
      <c r="R7" s="259"/>
      <c r="S7" s="258">
        <f>IF('- C -'!E6&lt;&gt;"",'- C -'!E6,"")</f>
        <v>0</v>
      </c>
      <c r="T7" s="260" t="str">
        <f>'- C -'!F6</f>
        <v>David Remedios</v>
      </c>
      <c r="U7" s="131"/>
      <c r="V7" s="131"/>
      <c r="W7" s="257"/>
      <c r="X7" s="264"/>
      <c r="Y7" s="264"/>
      <c r="Z7" s="264"/>
      <c r="AA7" s="260"/>
      <c r="AB7" s="131"/>
    </row>
    <row r="8" spans="1:28" ht="4.5" customHeight="1">
      <c r="A8" s="131"/>
      <c r="B8" s="261"/>
      <c r="C8" s="262"/>
      <c r="D8" s="262"/>
      <c r="E8" s="262"/>
      <c r="F8" s="263"/>
      <c r="G8" s="251"/>
      <c r="H8" s="251"/>
      <c r="I8" s="131"/>
      <c r="J8" s="264"/>
      <c r="K8" s="264"/>
      <c r="L8" s="81"/>
      <c r="M8" s="131"/>
      <c r="N8" s="252"/>
      <c r="O8" s="252"/>
      <c r="P8" s="131"/>
      <c r="Q8" s="265"/>
      <c r="R8" s="264"/>
      <c r="S8" s="265"/>
      <c r="T8" s="131"/>
      <c r="U8" s="131"/>
      <c r="V8" s="131"/>
      <c r="W8" s="131"/>
      <c r="X8" s="264"/>
      <c r="Y8" s="264"/>
      <c r="Z8" s="264"/>
      <c r="AA8" s="131"/>
      <c r="AB8" s="131"/>
    </row>
    <row r="9" spans="1:28" ht="12.75">
      <c r="A9" s="131"/>
      <c r="B9" s="253" t="str">
        <f>'- A -'!B7</f>
        <v>Roberto Chico</v>
      </c>
      <c r="C9" s="254">
        <f>IF('- A -'!C7&lt;&gt;"",'- A -'!C7,"")</f>
        <v>3</v>
      </c>
      <c r="D9" s="255"/>
      <c r="E9" s="254">
        <f>IF('- A -'!E7&lt;&gt;"",'- A -'!E7,"")</f>
        <v>0</v>
      </c>
      <c r="F9" s="256" t="str">
        <f>'- A -'!F7</f>
        <v>Tomás García *</v>
      </c>
      <c r="G9" s="251"/>
      <c r="H9" s="251"/>
      <c r="I9" s="257" t="str">
        <f>'- B -'!B7</f>
        <v>Mario Padilla</v>
      </c>
      <c r="J9" s="258">
        <f>IF('- B -'!C7&lt;&gt;"",'- B -'!C7,"")</f>
        <v>3</v>
      </c>
      <c r="K9" s="259"/>
      <c r="L9" s="258">
        <f>IF('- B -'!E7&lt;&gt;"",'- B -'!E7,"")</f>
        <v>0</v>
      </c>
      <c r="M9" s="260" t="str">
        <f>'- B -'!F7</f>
        <v>Sigfredo Reyes</v>
      </c>
      <c r="N9" s="252"/>
      <c r="O9" s="252"/>
      <c r="P9" s="257" t="str">
        <f>'- C -'!B7</f>
        <v>Mario Gómez *</v>
      </c>
      <c r="Q9" s="258">
        <f>IF('- C -'!C7&lt;&gt;"",'- C -'!C7,"")</f>
        <v>0</v>
      </c>
      <c r="R9" s="259"/>
      <c r="S9" s="258">
        <f>IF('- C -'!E7&lt;&gt;"",'- C -'!E7,"")</f>
        <v>3</v>
      </c>
      <c r="T9" s="260" t="str">
        <f>'- C -'!F7</f>
        <v>Oscar Pérez</v>
      </c>
      <c r="U9" s="131"/>
      <c r="V9" s="131"/>
      <c r="W9" s="257"/>
      <c r="X9" s="264"/>
      <c r="Y9" s="264"/>
      <c r="Z9" s="264"/>
      <c r="AA9" s="260"/>
      <c r="AB9" s="131"/>
    </row>
    <row r="10" spans="1:28" ht="4.5" customHeight="1">
      <c r="A10" s="131"/>
      <c r="B10" s="261"/>
      <c r="C10" s="266"/>
      <c r="D10" s="267"/>
      <c r="E10" s="266"/>
      <c r="F10" s="263"/>
      <c r="G10" s="251"/>
      <c r="H10" s="251"/>
      <c r="I10" s="131"/>
      <c r="J10" s="264"/>
      <c r="K10" s="264"/>
      <c r="L10" s="81"/>
      <c r="M10" s="131"/>
      <c r="N10" s="252"/>
      <c r="O10" s="252"/>
      <c r="P10" s="131"/>
      <c r="Q10" s="265"/>
      <c r="R10" s="264"/>
      <c r="S10" s="265"/>
      <c r="T10" s="131"/>
      <c r="U10" s="131"/>
      <c r="V10" s="131"/>
      <c r="W10" s="131"/>
      <c r="X10" s="264"/>
      <c r="Y10" s="264"/>
      <c r="Z10" s="264"/>
      <c r="AA10" s="131"/>
      <c r="AB10" s="131"/>
    </row>
    <row r="11" spans="1:28" ht="12.75">
      <c r="A11" s="131"/>
      <c r="B11" s="253" t="str">
        <f>'- A -'!B8</f>
        <v>R. Ernesto Pérez</v>
      </c>
      <c r="C11" s="254">
        <f>IF('- A -'!C8&lt;&gt;"",'- A -'!C8,"")</f>
        <v>3</v>
      </c>
      <c r="D11" s="255"/>
      <c r="E11" s="254">
        <f>IF('- A -'!E8&lt;&gt;"",'- A -'!E8,"")</f>
        <v>0</v>
      </c>
      <c r="F11" s="256" t="str">
        <f>'- A -'!F8</f>
        <v>Roberto Chico</v>
      </c>
      <c r="G11" s="251"/>
      <c r="H11" s="251"/>
      <c r="I11" s="257" t="str">
        <f>'- B -'!B8</f>
        <v>Sigfredo Reyes</v>
      </c>
      <c r="J11" s="258">
        <f>IF('- B -'!C8&lt;&gt;"",'- B -'!C8,"")</f>
        <v>3</v>
      </c>
      <c r="K11" s="259"/>
      <c r="L11" s="258">
        <f>IF('- B -'!E8&lt;&gt;"",'- B -'!E8,"")</f>
        <v>1</v>
      </c>
      <c r="M11" s="260" t="str">
        <f>'- B -'!F8</f>
        <v>Jesús Romero</v>
      </c>
      <c r="N11" s="252"/>
      <c r="O11" s="252"/>
      <c r="P11" s="257" t="str">
        <f>'- C -'!B8</f>
        <v>Oscar Pérez</v>
      </c>
      <c r="Q11" s="258">
        <f>IF('- C -'!C8&lt;&gt;"",'- C -'!C8,"")</f>
        <v>3</v>
      </c>
      <c r="R11" s="259"/>
      <c r="S11" s="258">
        <f>IF('- C -'!E8&lt;&gt;"",'- C -'!E8,"")</f>
        <v>0</v>
      </c>
      <c r="T11" s="260" t="str">
        <f>'- C -'!F8</f>
        <v>David Remedios</v>
      </c>
      <c r="U11" s="131"/>
      <c r="V11" s="131"/>
      <c r="W11" s="257"/>
      <c r="X11" s="264"/>
      <c r="Y11" s="264"/>
      <c r="Z11" s="264"/>
      <c r="AA11" s="260"/>
      <c r="AB11" s="131"/>
    </row>
    <row r="12" spans="1:28" ht="4.5" customHeight="1">
      <c r="A12" s="131"/>
      <c r="B12" s="261"/>
      <c r="C12" s="266"/>
      <c r="D12" s="267"/>
      <c r="E12" s="266"/>
      <c r="F12" s="263"/>
      <c r="G12" s="251"/>
      <c r="H12" s="251"/>
      <c r="I12" s="131"/>
      <c r="J12" s="265"/>
      <c r="K12" s="264"/>
      <c r="L12" s="265"/>
      <c r="M12" s="131"/>
      <c r="N12" s="252"/>
      <c r="O12" s="252"/>
      <c r="P12" s="131"/>
      <c r="Q12" s="265"/>
      <c r="R12" s="264"/>
      <c r="S12" s="265"/>
      <c r="T12" s="131"/>
      <c r="U12" s="131"/>
      <c r="V12" s="131"/>
      <c r="W12" s="131"/>
      <c r="X12" s="264"/>
      <c r="Y12" s="264"/>
      <c r="Z12" s="264"/>
      <c r="AA12" s="131"/>
      <c r="AB12" s="131"/>
    </row>
    <row r="13" spans="1:28" ht="12.75">
      <c r="A13" s="131"/>
      <c r="B13" s="253" t="str">
        <f>'- A -'!B9</f>
        <v>Tomás García *</v>
      </c>
      <c r="C13" s="254">
        <f>IF('- A -'!C9&lt;&gt;"",'- A -'!C9,"")</f>
        <v>0</v>
      </c>
      <c r="D13" s="255"/>
      <c r="E13" s="254">
        <f>IF('- A -'!E9&lt;&gt;"",'- A -'!E9,"")</f>
        <v>3</v>
      </c>
      <c r="F13" s="256" t="str">
        <f>'- A -'!F9</f>
        <v>Baltasar Pérez</v>
      </c>
      <c r="G13" s="251"/>
      <c r="H13" s="251"/>
      <c r="I13" s="257" t="str">
        <f>'- B -'!B9</f>
        <v>José M. Serrano</v>
      </c>
      <c r="J13" s="258">
        <f>IF('- B -'!C9&lt;&gt;"",'- B -'!C9,"")</f>
        <v>3</v>
      </c>
      <c r="K13" s="259"/>
      <c r="L13" s="258">
        <f>IF('- B -'!E9&lt;&gt;"",'- B -'!E9,"")</f>
        <v>0</v>
      </c>
      <c r="M13" s="260" t="str">
        <f>'- B -'!F9</f>
        <v>Mario Padilla</v>
      </c>
      <c r="N13" s="252"/>
      <c r="O13" s="252"/>
      <c r="P13" s="257" t="str">
        <f>'- C -'!B9</f>
        <v>José A. Fariña</v>
      </c>
      <c r="Q13" s="258">
        <f>IF('- C -'!C9&lt;&gt;"",'- C -'!C9,"")</f>
        <v>3</v>
      </c>
      <c r="R13" s="259"/>
      <c r="S13" s="258">
        <f>IF('- C -'!E9&lt;&gt;"",'- C -'!E9,"")</f>
        <v>0</v>
      </c>
      <c r="T13" s="260" t="str">
        <f>'- C -'!F9</f>
        <v>Mario Gómez *</v>
      </c>
      <c r="U13" s="131"/>
      <c r="V13" s="131"/>
      <c r="W13" s="257"/>
      <c r="X13" s="264"/>
      <c r="Y13" s="264"/>
      <c r="Z13" s="264"/>
      <c r="AA13" s="260"/>
      <c r="AB13" s="131"/>
    </row>
    <row r="14" spans="1:28" ht="4.5" customHeight="1">
      <c r="A14" s="131"/>
      <c r="B14" s="261"/>
      <c r="C14" s="266"/>
      <c r="D14" s="267"/>
      <c r="E14" s="266"/>
      <c r="F14" s="263"/>
      <c r="G14" s="251"/>
      <c r="H14" s="251"/>
      <c r="I14" s="252"/>
      <c r="J14" s="265"/>
      <c r="K14" s="264"/>
      <c r="L14" s="265"/>
      <c r="M14" s="268"/>
      <c r="N14" s="252"/>
      <c r="O14" s="252"/>
      <c r="P14" s="252"/>
      <c r="Q14" s="265"/>
      <c r="R14" s="264"/>
      <c r="S14" s="265"/>
      <c r="T14" s="268"/>
      <c r="U14" s="131"/>
      <c r="V14" s="131"/>
      <c r="W14" s="252"/>
      <c r="X14" s="264"/>
      <c r="Y14" s="264"/>
      <c r="Z14" s="264"/>
      <c r="AA14" s="268"/>
      <c r="AB14" s="131"/>
    </row>
    <row r="15" spans="1:28" ht="12.75">
      <c r="A15" s="131"/>
      <c r="B15" s="253" t="str">
        <f>'- A -'!B10</f>
        <v>Baltasar Pérez</v>
      </c>
      <c r="C15" s="254">
        <f>IF('- A -'!C10&lt;&gt;"",'- A -'!C10,"")</f>
        <v>2</v>
      </c>
      <c r="D15" s="255"/>
      <c r="E15" s="254">
        <f>IF('- A -'!E10&lt;&gt;"",'- A -'!E10,"")</f>
        <v>3</v>
      </c>
      <c r="F15" s="256" t="str">
        <f>'- A -'!F10</f>
        <v>Roberto Chico</v>
      </c>
      <c r="G15" s="251"/>
      <c r="H15" s="251"/>
      <c r="I15" s="257" t="str">
        <f>'- B -'!B10</f>
        <v>Jesús Romero</v>
      </c>
      <c r="J15" s="258">
        <f>IF('- B -'!C10&lt;&gt;"",'- B -'!C10,"")</f>
        <v>1</v>
      </c>
      <c r="K15" s="259"/>
      <c r="L15" s="258">
        <f>IF('- B -'!E10&lt;&gt;"",'- B -'!E10,"")</f>
        <v>3</v>
      </c>
      <c r="M15" s="260" t="str">
        <f>'- B -'!F10</f>
        <v>Mario Padilla</v>
      </c>
      <c r="N15" s="252"/>
      <c r="O15" s="252"/>
      <c r="P15" s="257" t="str">
        <f>'- C -'!B10</f>
        <v>Oscar Pérez</v>
      </c>
      <c r="Q15" s="258">
        <f>IF('- C -'!C10&lt;&gt;"",'- C -'!C10,"")</f>
        <v>1</v>
      </c>
      <c r="R15" s="259"/>
      <c r="S15" s="258">
        <f>IF('- C -'!E10&lt;&gt;"",'- C -'!E10,"")</f>
        <v>3</v>
      </c>
      <c r="T15" s="260" t="str">
        <f>'- C -'!F10</f>
        <v>José A. Fariña</v>
      </c>
      <c r="U15" s="131"/>
      <c r="V15" s="131"/>
      <c r="W15" s="257"/>
      <c r="X15" s="264"/>
      <c r="Y15" s="264"/>
      <c r="Z15" s="264"/>
      <c r="AA15" s="260"/>
      <c r="AB15" s="131"/>
    </row>
    <row r="16" spans="1:28" ht="4.5" customHeight="1">
      <c r="A16" s="131"/>
      <c r="B16" s="261"/>
      <c r="C16" s="266"/>
      <c r="D16" s="267"/>
      <c r="E16" s="266"/>
      <c r="F16" s="263"/>
      <c r="G16" s="251"/>
      <c r="H16" s="251"/>
      <c r="I16" s="252"/>
      <c r="J16" s="265"/>
      <c r="K16" s="264"/>
      <c r="L16" s="265"/>
      <c r="M16" s="268"/>
      <c r="N16" s="252"/>
      <c r="O16" s="252"/>
      <c r="P16" s="252"/>
      <c r="Q16" s="265"/>
      <c r="R16" s="264"/>
      <c r="S16" s="265"/>
      <c r="T16" s="268"/>
      <c r="U16" s="131"/>
      <c r="V16" s="131"/>
      <c r="W16" s="252"/>
      <c r="X16" s="264"/>
      <c r="Y16" s="264"/>
      <c r="Z16" s="264"/>
      <c r="AA16" s="268"/>
      <c r="AB16" s="131"/>
    </row>
    <row r="17" spans="1:28" ht="12.75">
      <c r="A17" s="131"/>
      <c r="B17" s="253" t="str">
        <f>'- A -'!B11</f>
        <v>Tomás García *</v>
      </c>
      <c r="C17" s="254">
        <f>IF('- A -'!C11&lt;&gt;"",'- A -'!C11,"")</f>
        <v>0</v>
      </c>
      <c r="D17" s="255"/>
      <c r="E17" s="254">
        <f>IF('- A -'!E11&lt;&gt;"",'- A -'!E11,"")</f>
        <v>3</v>
      </c>
      <c r="F17" s="256" t="str">
        <f>'- A -'!F11</f>
        <v>R. Ernesto Pérez</v>
      </c>
      <c r="G17" s="251"/>
      <c r="H17" s="251"/>
      <c r="I17" s="257" t="str">
        <f>'- B -'!B11</f>
        <v>Sigfredo Reyes</v>
      </c>
      <c r="J17" s="258">
        <f>IF('- B -'!C11&lt;&gt;"",'- B -'!C11,"")</f>
        <v>0</v>
      </c>
      <c r="K17" s="259"/>
      <c r="L17" s="258">
        <f>IF('- B -'!E11&lt;&gt;"",'- B -'!E11,"")</f>
        <v>3</v>
      </c>
      <c r="M17" s="260" t="str">
        <f>'- B -'!F11</f>
        <v>José M. Serrano</v>
      </c>
      <c r="N17" s="252"/>
      <c r="O17" s="252"/>
      <c r="P17" s="257" t="str">
        <f>'- C -'!B11</f>
        <v>David Remedios</v>
      </c>
      <c r="Q17" s="258">
        <f>IF('- C -'!C11&lt;&gt;"",'- C -'!C11,"")</f>
        <v>3</v>
      </c>
      <c r="R17" s="259"/>
      <c r="S17" s="258">
        <f>IF('- C -'!E11&lt;&gt;"",'- C -'!E11,"")</f>
        <v>0</v>
      </c>
      <c r="T17" s="260" t="str">
        <f>'- C -'!F11</f>
        <v>Mario Gómez *</v>
      </c>
      <c r="U17" s="131"/>
      <c r="V17" s="131"/>
      <c r="W17" s="257"/>
      <c r="X17" s="264"/>
      <c r="Y17" s="264"/>
      <c r="Z17" s="264"/>
      <c r="AA17" s="260"/>
      <c r="AB17" s="131"/>
    </row>
    <row r="18" spans="1:28" ht="4.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9.7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1:28" ht="12.75">
      <c r="A20" s="131"/>
      <c r="B20" s="335"/>
      <c r="C20" s="335"/>
      <c r="D20" s="335"/>
      <c r="E20" s="335"/>
      <c r="F20" s="335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269"/>
      <c r="X20" s="269"/>
      <c r="Y20" s="269"/>
      <c r="Z20" s="269"/>
      <c r="AA20" s="269"/>
      <c r="AB20" s="131"/>
    </row>
    <row r="21" spans="1:28" ht="4.5" customHeight="1" thickBo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1:28" s="19" customFormat="1" ht="12.75" customHeight="1" thickBot="1">
      <c r="A22" s="252"/>
      <c r="B22" s="311" t="s">
        <v>0</v>
      </c>
      <c r="C22" s="312"/>
      <c r="D22" s="312"/>
      <c r="E22" s="312"/>
      <c r="F22" s="313"/>
      <c r="G22" s="252"/>
      <c r="H22" s="252"/>
      <c r="I22" s="335"/>
      <c r="J22" s="335"/>
      <c r="K22" s="335"/>
      <c r="L22" s="335"/>
      <c r="M22" s="335"/>
      <c r="N22" s="252"/>
      <c r="O22" s="252"/>
      <c r="P22" s="252"/>
      <c r="Q22" s="252"/>
      <c r="R22" s="252"/>
      <c r="S22" s="252"/>
      <c r="T22" s="252"/>
      <c r="U22" s="252"/>
      <c r="V22" s="252"/>
      <c r="W22" s="261"/>
      <c r="X22" s="252"/>
      <c r="Y22" s="252"/>
      <c r="Z22" s="252"/>
      <c r="AA22" s="252"/>
      <c r="AB22" s="252"/>
    </row>
    <row r="23" spans="1:28" s="19" customFormat="1" ht="6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</row>
    <row r="24" spans="1:28" s="19" customFormat="1" ht="6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</row>
    <row r="25" spans="1:28" s="19" customFormat="1" ht="6" customHeight="1">
      <c r="A25" s="252"/>
      <c r="B25" s="325" t="s">
        <v>84</v>
      </c>
      <c r="C25" s="327">
        <v>3</v>
      </c>
      <c r="D25" s="259"/>
      <c r="E25" s="327">
        <v>1</v>
      </c>
      <c r="F25" s="329" t="s">
        <v>64</v>
      </c>
      <c r="G25" s="252"/>
      <c r="H25" s="252"/>
      <c r="I25" s="331"/>
      <c r="J25" s="314"/>
      <c r="K25" s="264"/>
      <c r="L25" s="314"/>
      <c r="M25" s="315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70"/>
      <c r="AB25" s="252"/>
    </row>
    <row r="26" spans="1:28" s="19" customFormat="1" ht="6" customHeight="1" thickBot="1">
      <c r="A26" s="252"/>
      <c r="B26" s="326"/>
      <c r="C26" s="328"/>
      <c r="D26" s="259"/>
      <c r="E26" s="328"/>
      <c r="F26" s="330"/>
      <c r="G26" s="271"/>
      <c r="H26" s="252"/>
      <c r="I26" s="331"/>
      <c r="J26" s="314"/>
      <c r="K26" s="264"/>
      <c r="L26" s="314"/>
      <c r="M26" s="315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</row>
    <row r="27" spans="1:28" s="19" customFormat="1" ht="12.75" customHeight="1" thickBot="1">
      <c r="A27" s="252"/>
      <c r="B27" s="82"/>
      <c r="C27" s="82"/>
      <c r="D27" s="82"/>
      <c r="E27" s="82"/>
      <c r="F27" s="82"/>
      <c r="G27" s="272"/>
      <c r="H27" s="252"/>
      <c r="I27" s="311" t="s">
        <v>1</v>
      </c>
      <c r="J27" s="312"/>
      <c r="K27" s="312"/>
      <c r="L27" s="312"/>
      <c r="M27" s="313"/>
      <c r="N27" s="252"/>
      <c r="O27" s="252"/>
      <c r="P27" s="335"/>
      <c r="Q27" s="335"/>
      <c r="R27" s="335"/>
      <c r="S27" s="335"/>
      <c r="T27" s="335"/>
      <c r="U27" s="252"/>
      <c r="V27" s="252"/>
      <c r="W27" s="252"/>
      <c r="X27" s="252"/>
      <c r="Y27" s="252"/>
      <c r="Z27" s="252"/>
      <c r="AA27" s="252"/>
      <c r="AB27" s="252"/>
    </row>
    <row r="28" spans="1:28" s="19" customFormat="1" ht="6" customHeight="1">
      <c r="A28" s="252"/>
      <c r="B28" s="82"/>
      <c r="C28" s="82"/>
      <c r="D28" s="82"/>
      <c r="E28" s="82"/>
      <c r="F28" s="82"/>
      <c r="G28" s="27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</row>
    <row r="29" spans="1:28" s="19" customFormat="1" ht="6" customHeight="1">
      <c r="A29" s="252"/>
      <c r="B29" s="82"/>
      <c r="C29" s="82"/>
      <c r="D29" s="82"/>
      <c r="E29" s="82"/>
      <c r="F29" s="82"/>
      <c r="G29" s="27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</row>
    <row r="30" spans="1:28" s="19" customFormat="1" ht="6" customHeight="1">
      <c r="A30" s="252"/>
      <c r="B30" s="82"/>
      <c r="C30" s="82"/>
      <c r="D30" s="82"/>
      <c r="E30" s="82"/>
      <c r="F30" s="82"/>
      <c r="G30" s="272"/>
      <c r="H30" s="273"/>
      <c r="I30" s="352" t="s">
        <v>84</v>
      </c>
      <c r="J30" s="348">
        <v>0</v>
      </c>
      <c r="K30" s="259"/>
      <c r="L30" s="348">
        <v>3</v>
      </c>
      <c r="M30" s="350" t="s">
        <v>65</v>
      </c>
      <c r="N30" s="252"/>
      <c r="O30" s="252"/>
      <c r="P30" s="331"/>
      <c r="Q30" s="314"/>
      <c r="R30" s="264"/>
      <c r="S30" s="314"/>
      <c r="T30" s="315"/>
      <c r="U30" s="252"/>
      <c r="V30" s="252"/>
      <c r="W30" s="252"/>
      <c r="X30" s="252"/>
      <c r="Y30" s="252"/>
      <c r="Z30" s="252"/>
      <c r="AA30" s="252"/>
      <c r="AB30" s="252"/>
    </row>
    <row r="31" spans="1:28" s="19" customFormat="1" ht="6" customHeight="1">
      <c r="A31" s="252"/>
      <c r="B31" s="82"/>
      <c r="C31" s="82"/>
      <c r="D31" s="82"/>
      <c r="E31" s="82"/>
      <c r="F31" s="82"/>
      <c r="G31" s="272"/>
      <c r="H31" s="274"/>
      <c r="I31" s="353"/>
      <c r="J31" s="349"/>
      <c r="K31" s="259"/>
      <c r="L31" s="349"/>
      <c r="M31" s="351"/>
      <c r="N31" s="271"/>
      <c r="O31" s="252"/>
      <c r="P31" s="331"/>
      <c r="Q31" s="314"/>
      <c r="R31" s="264"/>
      <c r="S31" s="314"/>
      <c r="T31" s="315"/>
      <c r="U31" s="252"/>
      <c r="V31" s="252"/>
      <c r="W31" s="252"/>
      <c r="X31" s="252"/>
      <c r="Y31" s="252"/>
      <c r="Z31" s="252"/>
      <c r="AA31" s="252"/>
      <c r="AB31" s="252"/>
    </row>
    <row r="32" spans="1:28" s="19" customFormat="1" ht="12.75" customHeight="1">
      <c r="A32" s="252"/>
      <c r="B32" s="82"/>
      <c r="C32" s="82"/>
      <c r="D32" s="82"/>
      <c r="E32" s="82"/>
      <c r="F32" s="82"/>
      <c r="G32" s="272"/>
      <c r="H32" s="252"/>
      <c r="I32" s="82"/>
      <c r="J32" s="82"/>
      <c r="K32" s="82"/>
      <c r="L32" s="82"/>
      <c r="M32" s="82"/>
      <c r="N32" s="272"/>
      <c r="O32" s="252"/>
      <c r="P32" s="82"/>
      <c r="Q32" s="82"/>
      <c r="R32" s="82"/>
      <c r="S32" s="82"/>
      <c r="T32" s="82"/>
      <c r="U32" s="252"/>
      <c r="V32" s="252"/>
      <c r="W32" s="252"/>
      <c r="X32" s="252"/>
      <c r="Y32" s="252"/>
      <c r="Z32" s="252"/>
      <c r="AA32" s="252"/>
      <c r="AB32" s="252"/>
    </row>
    <row r="33" spans="1:28" s="19" customFormat="1" ht="6" customHeight="1">
      <c r="A33" s="252"/>
      <c r="B33" s="82"/>
      <c r="C33" s="82"/>
      <c r="D33" s="82"/>
      <c r="E33" s="82"/>
      <c r="F33" s="82"/>
      <c r="G33" s="272"/>
      <c r="H33" s="252"/>
      <c r="I33" s="82"/>
      <c r="J33" s="82"/>
      <c r="K33" s="82"/>
      <c r="L33" s="82"/>
      <c r="M33" s="82"/>
      <c r="N33" s="272"/>
      <c r="O33" s="252"/>
      <c r="P33" s="82"/>
      <c r="Q33" s="82"/>
      <c r="R33" s="82"/>
      <c r="S33" s="82"/>
      <c r="T33" s="82"/>
      <c r="U33" s="252"/>
      <c r="V33" s="252"/>
      <c r="W33" s="252"/>
      <c r="X33" s="252"/>
      <c r="Y33" s="252"/>
      <c r="Z33" s="252"/>
      <c r="AA33" s="252"/>
      <c r="AB33" s="252"/>
    </row>
    <row r="34" spans="1:28" s="19" customFormat="1" ht="6" customHeight="1" thickBot="1">
      <c r="A34" s="252"/>
      <c r="B34" s="82"/>
      <c r="C34" s="82"/>
      <c r="D34" s="82"/>
      <c r="E34" s="82"/>
      <c r="F34" s="82"/>
      <c r="G34" s="272"/>
      <c r="H34" s="252"/>
      <c r="I34" s="82"/>
      <c r="J34" s="82"/>
      <c r="K34" s="82"/>
      <c r="L34" s="82"/>
      <c r="M34" s="82"/>
      <c r="N34" s="272"/>
      <c r="O34" s="252"/>
      <c r="P34" s="82"/>
      <c r="Q34" s="82"/>
      <c r="R34" s="82"/>
      <c r="S34" s="82"/>
      <c r="T34" s="82"/>
      <c r="U34" s="252"/>
      <c r="V34" s="252"/>
      <c r="W34" s="252"/>
      <c r="X34" s="252"/>
      <c r="Y34" s="252"/>
      <c r="Z34" s="252"/>
      <c r="AA34" s="252"/>
      <c r="AB34" s="252"/>
    </row>
    <row r="35" spans="1:28" s="19" customFormat="1" ht="6" customHeight="1">
      <c r="A35" s="252"/>
      <c r="B35" s="325" t="s">
        <v>59</v>
      </c>
      <c r="C35" s="327">
        <v>0</v>
      </c>
      <c r="D35" s="259"/>
      <c r="E35" s="327">
        <v>3</v>
      </c>
      <c r="F35" s="329" t="s">
        <v>65</v>
      </c>
      <c r="G35" s="275"/>
      <c r="H35" s="252"/>
      <c r="I35" s="82"/>
      <c r="J35" s="82"/>
      <c r="K35" s="82"/>
      <c r="L35" s="82"/>
      <c r="M35" s="82"/>
      <c r="N35" s="272"/>
      <c r="O35" s="252"/>
      <c r="P35" s="341" t="s">
        <v>2</v>
      </c>
      <c r="Q35" s="342"/>
      <c r="R35" s="342"/>
      <c r="S35" s="342"/>
      <c r="T35" s="343"/>
      <c r="U35" s="252"/>
      <c r="V35" s="252"/>
      <c r="W35" s="335"/>
      <c r="X35" s="335"/>
      <c r="Y35" s="335"/>
      <c r="Z35" s="335"/>
      <c r="AA35" s="335"/>
      <c r="AB35" s="332"/>
    </row>
    <row r="36" spans="1:28" s="19" customFormat="1" ht="6" customHeight="1" thickBot="1">
      <c r="A36" s="252"/>
      <c r="B36" s="326"/>
      <c r="C36" s="328"/>
      <c r="D36" s="259"/>
      <c r="E36" s="328"/>
      <c r="F36" s="330"/>
      <c r="G36" s="274"/>
      <c r="H36" s="252"/>
      <c r="I36" s="82"/>
      <c r="J36" s="82"/>
      <c r="K36" s="82"/>
      <c r="L36" s="82"/>
      <c r="M36" s="82"/>
      <c r="N36" s="272"/>
      <c r="O36" s="252"/>
      <c r="P36" s="344"/>
      <c r="Q36" s="345"/>
      <c r="R36" s="345"/>
      <c r="S36" s="345"/>
      <c r="T36" s="346"/>
      <c r="U36" s="252"/>
      <c r="V36" s="252"/>
      <c r="W36" s="335"/>
      <c r="X36" s="335"/>
      <c r="Y36" s="335"/>
      <c r="Z36" s="335"/>
      <c r="AA36" s="335"/>
      <c r="AB36" s="332"/>
    </row>
    <row r="37" spans="1:28" s="19" customFormat="1" ht="12.75" customHeight="1">
      <c r="A37" s="252"/>
      <c r="B37" s="347"/>
      <c r="C37" s="347"/>
      <c r="D37" s="252"/>
      <c r="E37" s="347"/>
      <c r="F37" s="347"/>
      <c r="G37" s="252"/>
      <c r="H37" s="252"/>
      <c r="I37" s="82"/>
      <c r="J37" s="82"/>
      <c r="K37" s="82"/>
      <c r="L37" s="82"/>
      <c r="M37" s="82"/>
      <c r="N37" s="272"/>
      <c r="O37" s="252"/>
      <c r="P37" s="252"/>
      <c r="Q37" s="252"/>
      <c r="R37" s="252"/>
      <c r="S37" s="252"/>
      <c r="T37" s="252"/>
      <c r="U37" s="252"/>
      <c r="V37" s="252"/>
      <c r="W37" s="337" t="s">
        <v>39</v>
      </c>
      <c r="X37" s="338"/>
      <c r="Y37" s="252"/>
      <c r="Z37" s="252"/>
      <c r="AA37" s="252"/>
      <c r="AB37" s="283"/>
    </row>
    <row r="38" spans="1:28" s="19" customFormat="1" ht="6" customHeight="1">
      <c r="A38" s="252"/>
      <c r="B38" s="331"/>
      <c r="C38" s="314"/>
      <c r="D38" s="276"/>
      <c r="E38" s="314"/>
      <c r="F38" s="315"/>
      <c r="G38" s="252"/>
      <c r="H38" s="252"/>
      <c r="I38" s="82"/>
      <c r="J38" s="82"/>
      <c r="K38" s="82"/>
      <c r="L38" s="82"/>
      <c r="M38" s="82"/>
      <c r="N38" s="272"/>
      <c r="O38" s="252"/>
      <c r="P38" s="325" t="s">
        <v>65</v>
      </c>
      <c r="Q38" s="327">
        <v>2</v>
      </c>
      <c r="R38" s="259"/>
      <c r="S38" s="327">
        <v>3</v>
      </c>
      <c r="T38" s="329" t="s">
        <v>61</v>
      </c>
      <c r="U38" s="273"/>
      <c r="V38" s="282"/>
      <c r="W38" s="339" t="s">
        <v>61</v>
      </c>
      <c r="X38" s="340"/>
      <c r="Y38" s="264"/>
      <c r="Z38" s="314"/>
      <c r="AA38" s="315"/>
      <c r="AB38" s="333"/>
    </row>
    <row r="39" spans="1:28" s="19" customFormat="1" ht="6" customHeight="1">
      <c r="A39" s="252"/>
      <c r="B39" s="331"/>
      <c r="C39" s="314"/>
      <c r="D39" s="276"/>
      <c r="E39" s="314"/>
      <c r="F39" s="315"/>
      <c r="G39" s="252"/>
      <c r="H39" s="252"/>
      <c r="I39" s="82"/>
      <c r="J39" s="82"/>
      <c r="K39" s="82"/>
      <c r="L39" s="82"/>
      <c r="M39" s="82"/>
      <c r="N39" s="272"/>
      <c r="O39" s="278"/>
      <c r="P39" s="326"/>
      <c r="Q39" s="328"/>
      <c r="R39" s="259"/>
      <c r="S39" s="328"/>
      <c r="T39" s="330"/>
      <c r="U39" s="274"/>
      <c r="V39" s="82"/>
      <c r="W39" s="339"/>
      <c r="X39" s="340"/>
      <c r="Y39" s="264"/>
      <c r="Z39" s="314"/>
      <c r="AA39" s="315"/>
      <c r="AB39" s="333"/>
    </row>
    <row r="40" spans="1:28" s="19" customFormat="1" ht="12.75" customHeight="1" thickBot="1">
      <c r="A40" s="252"/>
      <c r="B40" s="277"/>
      <c r="C40" s="252"/>
      <c r="D40" s="252"/>
      <c r="E40" s="252"/>
      <c r="F40" s="277"/>
      <c r="G40" s="252"/>
      <c r="H40" s="252"/>
      <c r="I40" s="82"/>
      <c r="J40" s="82"/>
      <c r="K40" s="82"/>
      <c r="L40" s="82"/>
      <c r="M40" s="82"/>
      <c r="N40" s="27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</row>
    <row r="41" spans="1:28" s="19" customFormat="1" ht="12.75" customHeight="1" thickBot="1">
      <c r="A41" s="252"/>
      <c r="B41" s="277"/>
      <c r="C41" s="252"/>
      <c r="D41" s="252"/>
      <c r="E41" s="252"/>
      <c r="F41" s="277"/>
      <c r="G41" s="252"/>
      <c r="H41" s="252"/>
      <c r="I41" s="82"/>
      <c r="J41" s="82"/>
      <c r="K41" s="82"/>
      <c r="L41" s="82"/>
      <c r="M41" s="82"/>
      <c r="N41" s="272"/>
      <c r="O41" s="252"/>
      <c r="P41" s="311" t="s">
        <v>91</v>
      </c>
      <c r="Q41" s="312"/>
      <c r="R41" s="312"/>
      <c r="S41" s="312"/>
      <c r="T41" s="313"/>
      <c r="U41" s="252"/>
      <c r="V41" s="252"/>
      <c r="W41" s="335"/>
      <c r="X41" s="335"/>
      <c r="Y41" s="335"/>
      <c r="Z41" s="335"/>
      <c r="AA41" s="335"/>
      <c r="AB41" s="252"/>
    </row>
    <row r="42" spans="1:28" s="19" customFormat="1" ht="12.75" customHeight="1">
      <c r="A42" s="252"/>
      <c r="B42" s="347"/>
      <c r="C42" s="347"/>
      <c r="D42" s="252"/>
      <c r="E42" s="347"/>
      <c r="F42" s="347"/>
      <c r="G42" s="252"/>
      <c r="H42" s="252"/>
      <c r="I42" s="82"/>
      <c r="J42" s="82"/>
      <c r="K42" s="82"/>
      <c r="L42" s="82"/>
      <c r="M42" s="82"/>
      <c r="N42" s="272"/>
      <c r="O42" s="252"/>
      <c r="P42" s="274"/>
      <c r="Q42" s="274"/>
      <c r="R42" s="274"/>
      <c r="S42" s="274"/>
      <c r="T42" s="274"/>
      <c r="U42" s="252"/>
      <c r="V42" s="252"/>
      <c r="W42" s="274"/>
      <c r="X42" s="274"/>
      <c r="Y42" s="274"/>
      <c r="Z42" s="274"/>
      <c r="AA42" s="274"/>
      <c r="AB42" s="252"/>
    </row>
    <row r="43" spans="1:28" s="19" customFormat="1" ht="6" customHeight="1">
      <c r="A43" s="252"/>
      <c r="B43" s="331"/>
      <c r="C43" s="314"/>
      <c r="D43" s="276"/>
      <c r="E43" s="314"/>
      <c r="F43" s="315"/>
      <c r="G43" s="252"/>
      <c r="H43" s="252"/>
      <c r="I43" s="82"/>
      <c r="J43" s="82"/>
      <c r="K43" s="82"/>
      <c r="L43" s="82"/>
      <c r="M43" s="82"/>
      <c r="N43" s="272"/>
      <c r="O43" s="252"/>
      <c r="P43" s="316" t="s">
        <v>63</v>
      </c>
      <c r="Q43" s="317"/>
      <c r="R43" s="317"/>
      <c r="S43" s="317"/>
      <c r="T43" s="318"/>
      <c r="U43" s="252"/>
      <c r="V43" s="252"/>
      <c r="W43" s="274"/>
      <c r="X43" s="274"/>
      <c r="Y43" s="274"/>
      <c r="Z43" s="274"/>
      <c r="AA43" s="274"/>
      <c r="AB43" s="252"/>
    </row>
    <row r="44" spans="1:28" s="19" customFormat="1" ht="6" customHeight="1">
      <c r="A44" s="252"/>
      <c r="B44" s="331"/>
      <c r="C44" s="314"/>
      <c r="D44" s="276"/>
      <c r="E44" s="314"/>
      <c r="F44" s="315"/>
      <c r="G44" s="252"/>
      <c r="H44" s="252"/>
      <c r="I44" s="82"/>
      <c r="J44" s="82"/>
      <c r="K44" s="82"/>
      <c r="L44" s="82"/>
      <c r="M44" s="82"/>
      <c r="N44" s="272"/>
      <c r="O44" s="281"/>
      <c r="P44" s="319"/>
      <c r="Q44" s="320"/>
      <c r="R44" s="320"/>
      <c r="S44" s="320"/>
      <c r="T44" s="321"/>
      <c r="U44" s="252"/>
      <c r="V44" s="252"/>
      <c r="W44" s="274"/>
      <c r="X44" s="274"/>
      <c r="Y44" s="274"/>
      <c r="Z44" s="274"/>
      <c r="AA44" s="274"/>
      <c r="AB44" s="252"/>
    </row>
    <row r="45" spans="1:28" s="19" customFormat="1" ht="6" customHeight="1">
      <c r="A45" s="252"/>
      <c r="B45" s="325" t="s">
        <v>67</v>
      </c>
      <c r="C45" s="327">
        <v>2</v>
      </c>
      <c r="D45" s="259"/>
      <c r="E45" s="327">
        <v>3</v>
      </c>
      <c r="F45" s="329" t="s">
        <v>63</v>
      </c>
      <c r="G45" s="273"/>
      <c r="H45" s="252"/>
      <c r="I45" s="82"/>
      <c r="J45" s="82"/>
      <c r="K45" s="82"/>
      <c r="L45" s="82"/>
      <c r="M45" s="82"/>
      <c r="N45" s="27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</row>
    <row r="46" spans="1:28" s="19" customFormat="1" ht="6" customHeight="1">
      <c r="A46" s="252"/>
      <c r="B46" s="326"/>
      <c r="C46" s="328"/>
      <c r="D46" s="259"/>
      <c r="E46" s="328"/>
      <c r="F46" s="330"/>
      <c r="G46" s="271"/>
      <c r="H46" s="252"/>
      <c r="I46" s="82"/>
      <c r="J46" s="82"/>
      <c r="K46" s="82"/>
      <c r="L46" s="82"/>
      <c r="M46" s="82"/>
      <c r="N46" s="27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</row>
    <row r="47" spans="1:28" s="19" customFormat="1" ht="12.75" customHeight="1">
      <c r="A47" s="252"/>
      <c r="B47" s="82"/>
      <c r="C47" s="82"/>
      <c r="D47" s="82"/>
      <c r="E47" s="82"/>
      <c r="F47" s="82"/>
      <c r="G47" s="272"/>
      <c r="H47" s="252"/>
      <c r="I47" s="82"/>
      <c r="J47" s="82"/>
      <c r="K47" s="82"/>
      <c r="L47" s="82"/>
      <c r="M47" s="82"/>
      <c r="N47" s="272"/>
      <c r="O47" s="252"/>
      <c r="P47" s="322" t="s">
        <v>84</v>
      </c>
      <c r="Q47" s="323"/>
      <c r="R47" s="323"/>
      <c r="S47" s="323"/>
      <c r="T47" s="324"/>
      <c r="U47" s="252"/>
      <c r="V47" s="252"/>
      <c r="W47" s="336"/>
      <c r="X47" s="336"/>
      <c r="Y47" s="336"/>
      <c r="Z47" s="336"/>
      <c r="AA47" s="336"/>
      <c r="AB47" s="252"/>
    </row>
    <row r="48" spans="1:28" s="19" customFormat="1" ht="6" customHeight="1">
      <c r="A48" s="252"/>
      <c r="B48" s="82"/>
      <c r="C48" s="82"/>
      <c r="D48" s="82"/>
      <c r="E48" s="82"/>
      <c r="F48" s="82"/>
      <c r="G48" s="272"/>
      <c r="H48" s="252"/>
      <c r="I48" s="82"/>
      <c r="J48" s="82"/>
      <c r="K48" s="82"/>
      <c r="L48" s="82"/>
      <c r="M48" s="82"/>
      <c r="N48" s="272"/>
      <c r="O48" s="252"/>
      <c r="P48" s="82"/>
      <c r="Q48" s="82"/>
      <c r="R48" s="82"/>
      <c r="S48" s="82"/>
      <c r="T48" s="82"/>
      <c r="U48" s="252"/>
      <c r="V48" s="252"/>
      <c r="W48" s="252"/>
      <c r="X48" s="252"/>
      <c r="Y48" s="252"/>
      <c r="Z48" s="252"/>
      <c r="AA48" s="252"/>
      <c r="AB48" s="252"/>
    </row>
    <row r="49" spans="1:28" s="19" customFormat="1" ht="6" customHeight="1">
      <c r="A49" s="252"/>
      <c r="B49" s="82"/>
      <c r="C49" s="82"/>
      <c r="D49" s="82"/>
      <c r="E49" s="82"/>
      <c r="F49" s="82"/>
      <c r="G49" s="272"/>
      <c r="H49" s="252"/>
      <c r="I49" s="82"/>
      <c r="J49" s="82"/>
      <c r="K49" s="82"/>
      <c r="L49" s="82"/>
      <c r="M49" s="82"/>
      <c r="N49" s="272"/>
      <c r="O49" s="252"/>
      <c r="P49" s="82"/>
      <c r="Q49" s="82"/>
      <c r="R49" s="82"/>
      <c r="S49" s="82"/>
      <c r="T49" s="82"/>
      <c r="U49" s="252"/>
      <c r="V49" s="252"/>
      <c r="W49" s="252"/>
      <c r="X49" s="252"/>
      <c r="Y49" s="252"/>
      <c r="Z49" s="252"/>
      <c r="AA49" s="252"/>
      <c r="AB49" s="252"/>
    </row>
    <row r="50" spans="1:28" s="19" customFormat="1" ht="6" customHeight="1">
      <c r="A50" s="252"/>
      <c r="B50" s="82"/>
      <c r="C50" s="82"/>
      <c r="D50" s="82"/>
      <c r="E50" s="82"/>
      <c r="F50" s="82"/>
      <c r="G50" s="272"/>
      <c r="H50" s="252"/>
      <c r="I50" s="325" t="s">
        <v>63</v>
      </c>
      <c r="J50" s="327">
        <v>1</v>
      </c>
      <c r="K50" s="259"/>
      <c r="L50" s="327">
        <v>3</v>
      </c>
      <c r="M50" s="329" t="s">
        <v>61</v>
      </c>
      <c r="N50" s="279"/>
      <c r="O50" s="252"/>
      <c r="P50" s="331"/>
      <c r="Q50" s="314"/>
      <c r="R50" s="264"/>
      <c r="S50" s="314"/>
      <c r="T50" s="315"/>
      <c r="U50" s="252"/>
      <c r="V50" s="252"/>
      <c r="W50" s="252"/>
      <c r="X50" s="252"/>
      <c r="Y50" s="252"/>
      <c r="Z50" s="252"/>
      <c r="AA50" s="334"/>
      <c r="AB50" s="252"/>
    </row>
    <row r="51" spans="1:28" s="19" customFormat="1" ht="6" customHeight="1">
      <c r="A51" s="252"/>
      <c r="B51" s="82"/>
      <c r="C51" s="82"/>
      <c r="D51" s="82"/>
      <c r="E51" s="82"/>
      <c r="F51" s="82"/>
      <c r="G51" s="272"/>
      <c r="H51" s="278"/>
      <c r="I51" s="326"/>
      <c r="J51" s="328"/>
      <c r="K51" s="259"/>
      <c r="L51" s="328"/>
      <c r="M51" s="330"/>
      <c r="N51" s="274"/>
      <c r="O51" s="252"/>
      <c r="P51" s="331"/>
      <c r="Q51" s="314"/>
      <c r="R51" s="264"/>
      <c r="S51" s="314"/>
      <c r="T51" s="315"/>
      <c r="U51" s="252"/>
      <c r="V51" s="252"/>
      <c r="W51" s="252"/>
      <c r="X51" s="252"/>
      <c r="Y51" s="252"/>
      <c r="Z51" s="252"/>
      <c r="AA51" s="334"/>
      <c r="AB51" s="252"/>
    </row>
    <row r="52" spans="1:28" s="19" customFormat="1" ht="12.75" customHeight="1">
      <c r="A52" s="252"/>
      <c r="B52" s="82"/>
      <c r="C52" s="82"/>
      <c r="D52" s="82"/>
      <c r="E52" s="82"/>
      <c r="F52" s="82"/>
      <c r="G52" s="272"/>
      <c r="H52" s="252"/>
      <c r="I52" s="82"/>
      <c r="J52" s="82"/>
      <c r="K52" s="82"/>
      <c r="L52" s="82"/>
      <c r="M52" s="8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</row>
    <row r="53" spans="1:28" s="19" customFormat="1" ht="6" customHeight="1">
      <c r="A53" s="252"/>
      <c r="B53" s="82"/>
      <c r="C53" s="82"/>
      <c r="D53" s="82"/>
      <c r="E53" s="82"/>
      <c r="F53" s="82"/>
      <c r="G53" s="272"/>
      <c r="H53" s="252"/>
      <c r="I53" s="82"/>
      <c r="J53" s="82"/>
      <c r="K53" s="82"/>
      <c r="L53" s="82"/>
      <c r="M53" s="8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</row>
    <row r="54" spans="1:28" s="19" customFormat="1" ht="6" customHeight="1">
      <c r="A54" s="252"/>
      <c r="B54" s="82"/>
      <c r="C54" s="82"/>
      <c r="D54" s="82"/>
      <c r="E54" s="82"/>
      <c r="F54" s="82"/>
      <c r="G54" s="272"/>
      <c r="H54" s="252"/>
      <c r="I54" s="82"/>
      <c r="J54" s="82"/>
      <c r="K54" s="82"/>
      <c r="L54" s="82"/>
      <c r="M54" s="8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</row>
    <row r="55" spans="1:28" s="19" customFormat="1" ht="6" customHeight="1">
      <c r="A55" s="252"/>
      <c r="B55" s="325" t="s">
        <v>60</v>
      </c>
      <c r="C55" s="327">
        <v>1</v>
      </c>
      <c r="D55" s="259"/>
      <c r="E55" s="327">
        <v>3</v>
      </c>
      <c r="F55" s="329" t="s">
        <v>61</v>
      </c>
      <c r="G55" s="279"/>
      <c r="H55" s="252"/>
      <c r="I55" s="331"/>
      <c r="J55" s="314"/>
      <c r="K55" s="264"/>
      <c r="L55" s="314"/>
      <c r="M55" s="315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</row>
    <row r="56" spans="1:28" s="19" customFormat="1" ht="6" customHeight="1">
      <c r="A56" s="252"/>
      <c r="B56" s="326"/>
      <c r="C56" s="328"/>
      <c r="D56" s="259"/>
      <c r="E56" s="328"/>
      <c r="F56" s="330"/>
      <c r="G56" s="274"/>
      <c r="H56" s="252"/>
      <c r="I56" s="331"/>
      <c r="J56" s="314"/>
      <c r="K56" s="264"/>
      <c r="L56" s="314"/>
      <c r="M56" s="315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</row>
    <row r="57" spans="1:28" s="19" customFormat="1" ht="12.75" customHeight="1">
      <c r="A57" s="252"/>
      <c r="B57" s="347"/>
      <c r="C57" s="347"/>
      <c r="D57" s="252"/>
      <c r="E57" s="347"/>
      <c r="F57" s="347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</row>
    <row r="58" spans="1:28" ht="6" customHeight="1">
      <c r="A58" s="131"/>
      <c r="B58" s="331"/>
      <c r="C58" s="314"/>
      <c r="D58" s="280"/>
      <c r="E58" s="314"/>
      <c r="F58" s="315"/>
      <c r="G58" s="252"/>
      <c r="H58" s="252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</row>
    <row r="59" spans="1:28" ht="6" customHeight="1">
      <c r="A59" s="131"/>
      <c r="B59" s="331"/>
      <c r="C59" s="314"/>
      <c r="D59" s="280"/>
      <c r="E59" s="314"/>
      <c r="F59" s="315"/>
      <c r="G59" s="252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</row>
    <row r="60" spans="1:28" ht="12.75">
      <c r="A60" s="131"/>
      <c r="B60" s="131"/>
      <c r="C60" s="131"/>
      <c r="D60" s="131"/>
      <c r="E60" s="131"/>
      <c r="F60" s="131"/>
      <c r="G60" s="252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1:28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</row>
    <row r="62" spans="1:28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</row>
    <row r="63" spans="1:28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</row>
    <row r="64" spans="1:28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</row>
    <row r="65" spans="1:28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</row>
    <row r="66" spans="1:28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</row>
    <row r="67" spans="1:28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</row>
    <row r="68" spans="1:28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</row>
    <row r="69" spans="1:28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</row>
    <row r="70" spans="1:28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</row>
    <row r="71" spans="1:28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</row>
    <row r="72" spans="1:28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</row>
  </sheetData>
  <sheetProtection/>
  <mergeCells count="85">
    <mergeCell ref="B20:F20"/>
    <mergeCell ref="I22:M22"/>
    <mergeCell ref="P27:T27"/>
    <mergeCell ref="B58:B59"/>
    <mergeCell ref="C45:C46"/>
    <mergeCell ref="E45:E46"/>
    <mergeCell ref="E57:F57"/>
    <mergeCell ref="F43:F44"/>
    <mergeCell ref="C58:C59"/>
    <mergeCell ref="I25:I26"/>
    <mergeCell ref="P5:T5"/>
    <mergeCell ref="W5:AA5"/>
    <mergeCell ref="I5:M5"/>
    <mergeCell ref="B5:F5"/>
    <mergeCell ref="P30:P31"/>
    <mergeCell ref="C38:C39"/>
    <mergeCell ref="B38:B39"/>
    <mergeCell ref="E37:F37"/>
    <mergeCell ref="F38:F39"/>
    <mergeCell ref="L25:L26"/>
    <mergeCell ref="J25:J26"/>
    <mergeCell ref="I30:I31"/>
    <mergeCell ref="J30:J31"/>
    <mergeCell ref="J55:J56"/>
    <mergeCell ref="E38:E39"/>
    <mergeCell ref="B37:C37"/>
    <mergeCell ref="F35:F36"/>
    <mergeCell ref="L50:L51"/>
    <mergeCell ref="M50:M51"/>
    <mergeCell ref="I27:M27"/>
    <mergeCell ref="E43:E44"/>
    <mergeCell ref="F58:F59"/>
    <mergeCell ref="E58:E59"/>
    <mergeCell ref="F45:F46"/>
    <mergeCell ref="L30:L31"/>
    <mergeCell ref="M30:M31"/>
    <mergeCell ref="I50:I51"/>
    <mergeCell ref="P50:P51"/>
    <mergeCell ref="Q50:Q51"/>
    <mergeCell ref="J50:J51"/>
    <mergeCell ref="M25:M26"/>
    <mergeCell ref="B57:C57"/>
    <mergeCell ref="C43:C44"/>
    <mergeCell ref="B43:B44"/>
    <mergeCell ref="E42:F42"/>
    <mergeCell ref="B42:C42"/>
    <mergeCell ref="B45:B46"/>
    <mergeCell ref="P35:T36"/>
    <mergeCell ref="P38:P39"/>
    <mergeCell ref="Q30:Q31"/>
    <mergeCell ref="S30:S31"/>
    <mergeCell ref="T30:T31"/>
    <mergeCell ref="W35:AA36"/>
    <mergeCell ref="Q38:Q39"/>
    <mergeCell ref="S38:S39"/>
    <mergeCell ref="T38:T39"/>
    <mergeCell ref="AB35:AB36"/>
    <mergeCell ref="AB38:AB39"/>
    <mergeCell ref="AA50:AA51"/>
    <mergeCell ref="W41:AA41"/>
    <mergeCell ref="W47:AA47"/>
    <mergeCell ref="Z38:Z39"/>
    <mergeCell ref="AA38:AA39"/>
    <mergeCell ref="W37:X37"/>
    <mergeCell ref="W38:X39"/>
    <mergeCell ref="L55:L56"/>
    <mergeCell ref="M55:M56"/>
    <mergeCell ref="B22:F22"/>
    <mergeCell ref="B25:B26"/>
    <mergeCell ref="C25:C26"/>
    <mergeCell ref="E25:E26"/>
    <mergeCell ref="F25:F26"/>
    <mergeCell ref="B35:B36"/>
    <mergeCell ref="C35:C36"/>
    <mergeCell ref="E35:E36"/>
    <mergeCell ref="P41:T41"/>
    <mergeCell ref="S50:S51"/>
    <mergeCell ref="T50:T51"/>
    <mergeCell ref="P43:T44"/>
    <mergeCell ref="P47:T47"/>
    <mergeCell ref="B55:B56"/>
    <mergeCell ref="C55:C56"/>
    <mergeCell ref="E55:E56"/>
    <mergeCell ref="F55:F56"/>
    <mergeCell ref="I55:I5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54" t="s">
        <v>28</v>
      </c>
      <c r="B2" s="354"/>
      <c r="C2" s="354"/>
      <c r="D2" s="354"/>
      <c r="E2" s="354"/>
      <c r="G2" t="str">
        <f>IF('- A -'!Q7&lt;&gt;"",'- A -'!Q7,"")</f>
        <v>R. Ernesto Pérez</v>
      </c>
      <c r="N2" t="str">
        <f>IF('- A -'!Q9&lt;&gt;"",'- A -'!Q9,"")</f>
        <v>Baltasar Pérez</v>
      </c>
      <c r="U2" t="str">
        <f>IF('- A -'!Q11&lt;&gt;"",'- A -'!Q11,"")</f>
        <v>Roberto Chico</v>
      </c>
      <c r="AB2" t="str">
        <f>IF('- A -'!Q13&lt;&gt;"",'- A -'!Q13,"")</f>
        <v>Tomás García *</v>
      </c>
    </row>
    <row r="3" spans="6:33" ht="12.75">
      <c r="F3" t="s">
        <v>38</v>
      </c>
      <c r="G3" t="s">
        <v>5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N3" t="s">
        <v>5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U3" t="s">
        <v>5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B3" t="s">
        <v>5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</row>
    <row r="4" spans="1:33" ht="12.75">
      <c r="A4" s="2" t="str">
        <f>'- A -'!B6</f>
        <v>R. Ernesto Pérez</v>
      </c>
      <c r="B4" s="1">
        <f>IF('- A -'!C6&lt;&gt;"",'- A -'!C6,"")</f>
        <v>3</v>
      </c>
      <c r="C4" s="1" t="str">
        <f>'- A -'!D6</f>
        <v>-</v>
      </c>
      <c r="D4" s="1">
        <f>IF('- A -'!E6&lt;&gt;"",'- A -'!E6,"")</f>
        <v>1</v>
      </c>
      <c r="E4" s="3" t="str">
        <f>'- A -'!F6</f>
        <v>Baltasar Pérez</v>
      </c>
      <c r="F4" s="1">
        <f>COUNTBLANK('- A -'!C6:'- A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1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1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Roberto Chico</v>
      </c>
      <c r="B5" s="1">
        <f>IF('- A -'!C7&lt;&gt;"",'- A -'!C7,"")</f>
        <v>3</v>
      </c>
      <c r="C5" s="1" t="str">
        <f>'- A -'!D7</f>
        <v>-</v>
      </c>
      <c r="D5" s="1">
        <f>IF('- A -'!E7&lt;&gt;"",'- A -'!E7,"")</f>
        <v>0</v>
      </c>
      <c r="E5" s="3" t="str">
        <f>'- A -'!F7</f>
        <v>Tomás García *</v>
      </c>
      <c r="F5" s="1">
        <f>COUNTBLANK('- A -'!C7:'- A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0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0</v>
      </c>
      <c r="AG5">
        <f t="shared" si="23"/>
        <v>3</v>
      </c>
    </row>
    <row r="6" spans="1:33" ht="12.75">
      <c r="A6" s="2" t="str">
        <f>'- A -'!B8</f>
        <v>R. Ernesto Pérez</v>
      </c>
      <c r="B6" s="1">
        <f>IF('- A -'!C8&lt;&gt;"",'- A -'!C8,"")</f>
        <v>3</v>
      </c>
      <c r="C6" s="1" t="str">
        <f>'- A -'!D8</f>
        <v>-</v>
      </c>
      <c r="D6" s="1">
        <f>IF('- A -'!E8&lt;&gt;"",'- A -'!E8,"")</f>
        <v>0</v>
      </c>
      <c r="E6" s="3" t="str">
        <f>'- A -'!F8</f>
        <v>Roberto Chico</v>
      </c>
      <c r="F6" s="1">
        <f>COUNTBLANK('- A -'!C8:'- A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0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Tomás García *</v>
      </c>
      <c r="B7" s="1">
        <f>IF('- A -'!C9&lt;&gt;"",'- A -'!C9,"")</f>
        <v>0</v>
      </c>
      <c r="C7" s="1" t="str">
        <f>'- A -'!D9</f>
        <v>-</v>
      </c>
      <c r="D7" s="1">
        <f>IF('- A -'!E9&lt;&gt;"",'- A -'!E9,"")</f>
        <v>3</v>
      </c>
      <c r="E7" s="3" t="str">
        <f>'- A -'!F9</f>
        <v>Baltasar Pérez</v>
      </c>
      <c r="F7" s="1">
        <f>COUNTBLANK('- A -'!C9:'- A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0</v>
      </c>
      <c r="AG7">
        <f t="shared" si="23"/>
        <v>3</v>
      </c>
    </row>
    <row r="8" spans="1:33" ht="12.75">
      <c r="A8" s="2" t="str">
        <f>'- A -'!B10</f>
        <v>Baltasar Pérez</v>
      </c>
      <c r="B8" s="1">
        <f>IF('- A -'!C10&lt;&gt;"",'- A -'!C10,"")</f>
        <v>2</v>
      </c>
      <c r="C8" s="1" t="str">
        <f>'- A -'!D10</f>
        <v>-</v>
      </c>
      <c r="D8" s="1">
        <f>IF('- A -'!E10&lt;&gt;"",'- A -'!E10,"")</f>
        <v>3</v>
      </c>
      <c r="E8" s="3" t="str">
        <f>'- A -'!F10</f>
        <v>Roberto Chico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0</v>
      </c>
      <c r="P8">
        <f t="shared" si="8"/>
        <v>0</v>
      </c>
      <c r="Q8">
        <f t="shared" si="9"/>
        <v>1</v>
      </c>
      <c r="R8">
        <f t="shared" si="10"/>
        <v>2</v>
      </c>
      <c r="S8">
        <f t="shared" si="11"/>
        <v>3</v>
      </c>
      <c r="U8">
        <f t="shared" si="12"/>
        <v>1</v>
      </c>
      <c r="V8">
        <f t="shared" si="13"/>
        <v>1</v>
      </c>
      <c r="W8">
        <f t="shared" si="14"/>
        <v>0</v>
      </c>
      <c r="X8">
        <f t="shared" si="15"/>
        <v>0</v>
      </c>
      <c r="Y8">
        <f t="shared" si="16"/>
        <v>3</v>
      </c>
      <c r="Z8">
        <f t="shared" si="17"/>
        <v>2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Tomás García *</v>
      </c>
      <c r="B9" s="1">
        <f>IF('- A -'!C11&lt;&gt;"",'- A -'!C11,"")</f>
        <v>0</v>
      </c>
      <c r="C9" s="1" t="str">
        <f>'- A -'!D11</f>
        <v>-</v>
      </c>
      <c r="D9" s="1">
        <f>IF('- A -'!E11&lt;&gt;"",'- A -'!E11,"")</f>
        <v>3</v>
      </c>
      <c r="E9" s="3" t="str">
        <f>'- A -'!F11</f>
        <v>R. Ernesto Pérez</v>
      </c>
      <c r="F9" s="1">
        <f>COUNTBLANK('- A -'!C11:'- A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1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6</v>
      </c>
      <c r="S10">
        <f t="shared" si="25"/>
        <v>6</v>
      </c>
      <c r="T10">
        <f>O10*3+P10</f>
        <v>3</v>
      </c>
      <c r="U10">
        <f aca="true" t="shared" si="26" ref="U10:Z10">SUM(U4:U9)</f>
        <v>3</v>
      </c>
      <c r="V10">
        <f t="shared" si="26"/>
        <v>2</v>
      </c>
      <c r="W10">
        <f t="shared" si="26"/>
        <v>0</v>
      </c>
      <c r="X10">
        <f t="shared" si="26"/>
        <v>1</v>
      </c>
      <c r="Y10">
        <f t="shared" si="26"/>
        <v>6</v>
      </c>
      <c r="Z10">
        <f t="shared" si="26"/>
        <v>5</v>
      </c>
      <c r="AA10">
        <f>V10*3+W10</f>
        <v>6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0</v>
      </c>
      <c r="AG10">
        <f t="shared" si="27"/>
        <v>9</v>
      </c>
      <c r="AH10">
        <f>AC10*3+AD10</f>
        <v>0</v>
      </c>
    </row>
    <row r="14" ht="12.75">
      <c r="F14" t="s">
        <v>26</v>
      </c>
    </row>
    <row r="15" spans="7:35" ht="12.75">
      <c r="G15" t="s">
        <v>5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6</v>
      </c>
      <c r="O15" t="s">
        <v>12</v>
      </c>
      <c r="S15" t="s">
        <v>13</v>
      </c>
      <c r="W15" t="s">
        <v>14</v>
      </c>
      <c r="AA15" t="s">
        <v>15</v>
      </c>
      <c r="AE15" t="s">
        <v>16</v>
      </c>
      <c r="AI15" t="s">
        <v>17</v>
      </c>
    </row>
    <row r="16" spans="6:36" ht="12.75">
      <c r="F16" t="str">
        <f>G2</f>
        <v>R. Ernesto Pérez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1</v>
      </c>
      <c r="M16">
        <f t="shared" si="28"/>
        <v>9</v>
      </c>
      <c r="O16" t="str">
        <f>IF($M16&gt;=$M17,$F16,$F17)</f>
        <v>R. Ernesto Pérez</v>
      </c>
      <c r="P16">
        <f>VLOOKUP(O16,$F$16:$M$25,8,FALSE)</f>
        <v>9</v>
      </c>
      <c r="S16" t="str">
        <f>IF($P16&gt;=$P18,$O16,$O18)</f>
        <v>R. Ernesto Pérez</v>
      </c>
      <c r="T16">
        <f>VLOOKUP(S16,$O$16:$P$25,2,FALSE)</f>
        <v>9</v>
      </c>
      <c r="W16" t="str">
        <f>IF($T16&gt;=$T19,$S16,$S19)</f>
        <v>R. Ernesto Pérez</v>
      </c>
      <c r="X16">
        <f>VLOOKUP(W16,$S$16:$T$25,2,FALSE)</f>
        <v>9</v>
      </c>
      <c r="AA16" t="str">
        <f>W16</f>
        <v>R. Ernesto Pérez</v>
      </c>
      <c r="AB16">
        <f>VLOOKUP(AA16,W16:X25,2,FALSE)</f>
        <v>9</v>
      </c>
      <c r="AE16" t="str">
        <f>AA16</f>
        <v>R. Ernesto Pérez</v>
      </c>
      <c r="AF16">
        <f>VLOOKUP(AE16,AA16:AB25,2,FALSE)</f>
        <v>9</v>
      </c>
      <c r="AI16" t="str">
        <f>AE16</f>
        <v>R. Ernesto Pérez</v>
      </c>
      <c r="AJ16">
        <f>VLOOKUP(AI16,AE16:AF25,2,FALSE)</f>
        <v>9</v>
      </c>
    </row>
    <row r="17" spans="6:36" ht="12.75">
      <c r="F17" t="str">
        <f>N2</f>
        <v>Baltasar Pérez</v>
      </c>
      <c r="G17">
        <f aca="true" t="shared" si="29" ref="G17:L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6</v>
      </c>
      <c r="L17">
        <f t="shared" si="29"/>
        <v>6</v>
      </c>
      <c r="M17">
        <f>T10</f>
        <v>3</v>
      </c>
      <c r="O17" t="str">
        <f>IF($M17&lt;=$M16,$F17,$F16)</f>
        <v>Baltasar Pérez</v>
      </c>
      <c r="P17">
        <f>VLOOKUP(O17,$F$16:$M$25,8,FALSE)</f>
        <v>3</v>
      </c>
      <c r="S17" t="str">
        <f>O17</f>
        <v>Baltasar Pérez</v>
      </c>
      <c r="T17">
        <f>VLOOKUP(S17,$O$16:$P$25,2,FALSE)</f>
        <v>3</v>
      </c>
      <c r="W17" t="str">
        <f>S17</f>
        <v>Baltasar Pérez</v>
      </c>
      <c r="X17">
        <f>VLOOKUP(W17,$S$16:$T$25,2,FALSE)</f>
        <v>3</v>
      </c>
      <c r="AA17" t="str">
        <f>IF(X17&gt;=X18,W17,W18)</f>
        <v>Roberto Chico</v>
      </c>
      <c r="AB17">
        <f>VLOOKUP(AA17,W16:X25,2,FALSE)</f>
        <v>6</v>
      </c>
      <c r="AE17" t="str">
        <f>IF(AB17&gt;=AB19,AA17,AA19)</f>
        <v>Roberto Chico</v>
      </c>
      <c r="AF17">
        <f>VLOOKUP(AE17,AA16:AB25,2,FALSE)</f>
        <v>6</v>
      </c>
      <c r="AI17" t="str">
        <f>AE17</f>
        <v>Roberto Chico</v>
      </c>
      <c r="AJ17">
        <f>VLOOKUP(AI17,AE16:AF25,2,FALSE)</f>
        <v>6</v>
      </c>
    </row>
    <row r="18" spans="6:36" ht="12.75">
      <c r="F18" t="str">
        <f>U2</f>
        <v>Roberto Chico</v>
      </c>
      <c r="G18">
        <f aca="true" t="shared" si="30" ref="G18:M18">U10</f>
        <v>3</v>
      </c>
      <c r="H18">
        <f t="shared" si="30"/>
        <v>2</v>
      </c>
      <c r="I18">
        <f t="shared" si="30"/>
        <v>0</v>
      </c>
      <c r="J18">
        <f t="shared" si="30"/>
        <v>1</v>
      </c>
      <c r="K18">
        <f t="shared" si="30"/>
        <v>6</v>
      </c>
      <c r="L18">
        <f t="shared" si="30"/>
        <v>5</v>
      </c>
      <c r="M18">
        <f t="shared" si="30"/>
        <v>6</v>
      </c>
      <c r="O18" t="str">
        <f>F18</f>
        <v>Roberto Chico</v>
      </c>
      <c r="P18">
        <f>VLOOKUP(O18,$F$16:$M$25,8,FALSE)</f>
        <v>6</v>
      </c>
      <c r="S18" t="str">
        <f>IF($P18&lt;=$P16,$O18,$O16)</f>
        <v>Roberto Chico</v>
      </c>
      <c r="T18">
        <f>VLOOKUP(S18,$O$16:$P$25,2,FALSE)</f>
        <v>6</v>
      </c>
      <c r="W18" t="str">
        <f>S18</f>
        <v>Roberto Chico</v>
      </c>
      <c r="X18">
        <f>VLOOKUP(W18,$S$16:$T$25,2,FALSE)</f>
        <v>6</v>
      </c>
      <c r="AA18" t="str">
        <f>IF(X18&lt;=X17,W18,W17)</f>
        <v>Baltasar Pérez</v>
      </c>
      <c r="AB18">
        <f>VLOOKUP(AA18,W16:X25,2,FALSE)</f>
        <v>3</v>
      </c>
      <c r="AE18" t="str">
        <f>AA18</f>
        <v>Baltasar Pérez</v>
      </c>
      <c r="AF18">
        <f>VLOOKUP(AE18,AA16:AB25,2,FALSE)</f>
        <v>3</v>
      </c>
      <c r="AI18" t="str">
        <f>IF(AF18&gt;=AF19,AE18,AE19)</f>
        <v>Baltasar Pérez</v>
      </c>
      <c r="AJ18">
        <f>VLOOKUP(AI18,AE16:AF25,2,FALSE)</f>
        <v>3</v>
      </c>
    </row>
    <row r="19" spans="6:36" ht="12.75">
      <c r="F19" t="str">
        <f>AB2</f>
        <v>Tomás García *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0</v>
      </c>
      <c r="L19">
        <f t="shared" si="31"/>
        <v>9</v>
      </c>
      <c r="M19">
        <f t="shared" si="31"/>
        <v>0</v>
      </c>
      <c r="O19" t="str">
        <f>F19</f>
        <v>Tomás García *</v>
      </c>
      <c r="P19">
        <f>VLOOKUP(O19,$F$16:$M$25,8,FALSE)</f>
        <v>0</v>
      </c>
      <c r="S19" t="str">
        <f>O19</f>
        <v>Tomás García *</v>
      </c>
      <c r="T19">
        <f>VLOOKUP(S19,$O$16:$P$25,2,FALSE)</f>
        <v>0</v>
      </c>
      <c r="W19" t="str">
        <f>IF($T19&lt;=$T16,$S19,$S16)</f>
        <v>Tomás García *</v>
      </c>
      <c r="X19">
        <f>VLOOKUP(W19,$S$16:$T$25,2,FALSE)</f>
        <v>0</v>
      </c>
      <c r="AA19" t="str">
        <f>W19</f>
        <v>Tomás García *</v>
      </c>
      <c r="AB19">
        <f>VLOOKUP(AA19,W16:X25,2,FALSE)</f>
        <v>0</v>
      </c>
      <c r="AE19" t="str">
        <f>IF(AB19&lt;=AB17,AA19,AA17)</f>
        <v>Tomás García *</v>
      </c>
      <c r="AF19">
        <f>VLOOKUP(AE19,AA16:AB25,2,FALSE)</f>
        <v>0</v>
      </c>
      <c r="AI19" t="str">
        <f>IF(AF19&lt;=AF18,AE19,AE18)</f>
        <v>Tomás García *</v>
      </c>
      <c r="AJ19">
        <f>VLOOKUP(AI19,AE16:AF25,2,FALSE)</f>
        <v>0</v>
      </c>
    </row>
    <row r="28" spans="6:37" ht="12.75">
      <c r="F28" t="str">
        <f>AI16</f>
        <v>R. Ernesto Pérez</v>
      </c>
      <c r="J28">
        <f>AJ16</f>
        <v>9</v>
      </c>
      <c r="K28">
        <f>VLOOKUP(AI16,$F$16:$M$25,6,FALSE)</f>
        <v>9</v>
      </c>
      <c r="L28">
        <f>VLOOKUP(AI16,$F$16:$M$25,7,FALSE)</f>
        <v>1</v>
      </c>
      <c r="M28">
        <f>K28-L28</f>
        <v>8</v>
      </c>
      <c r="O28" t="str">
        <f>IF(AND($J28=$J29,$M29&gt;$M28),$F29,$F28)</f>
        <v>R. Ernesto Pérez</v>
      </c>
      <c r="P28">
        <f>VLOOKUP(O28,$F$28:$M$37,5,FALSE)</f>
        <v>9</v>
      </c>
      <c r="Q28">
        <f>VLOOKUP(O28,$F$28:$M$37,8,FALSE)</f>
        <v>8</v>
      </c>
      <c r="S28" t="str">
        <f>IF(AND(P28=P30,Q30&gt;Q28),O30,O28)</f>
        <v>R. Ernesto Pérez</v>
      </c>
      <c r="T28">
        <f>VLOOKUP(S28,$O$28:$Q$37,2,FALSE)</f>
        <v>9</v>
      </c>
      <c r="U28">
        <f>VLOOKUP(S28,$O$28:$Q$37,3,FALSE)</f>
        <v>8</v>
      </c>
      <c r="W28" t="str">
        <f>IF(AND(T28=T31,U31&gt;U28),S31,S28)</f>
        <v>R. Ernesto Pérez</v>
      </c>
      <c r="X28">
        <f>VLOOKUP(W28,$S$28:$U$37,2,FALSE)</f>
        <v>9</v>
      </c>
      <c r="Y28">
        <f>VLOOKUP(W28,$S$28:$U$37,3,FALSE)</f>
        <v>8</v>
      </c>
      <c r="AA28" t="str">
        <f>W28</f>
        <v>R. Ernesto Pérez</v>
      </c>
      <c r="AB28">
        <f>VLOOKUP(AA28,W28:Y37,2,FALSE)</f>
        <v>9</v>
      </c>
      <c r="AC28">
        <f>VLOOKUP(AA28,W28:Y37,3,FALSE)</f>
        <v>8</v>
      </c>
      <c r="AE28" t="str">
        <f>AA28</f>
        <v>R. Ernesto Pérez</v>
      </c>
      <c r="AF28">
        <f>VLOOKUP(AE28,AA28:AC37,2,FALSE)</f>
        <v>9</v>
      </c>
      <c r="AG28">
        <f>VLOOKUP(AE28,AA28:AC37,3,FALSE)</f>
        <v>8</v>
      </c>
      <c r="AI28" t="str">
        <f>AE28</f>
        <v>R. Ernesto Pérez</v>
      </c>
      <c r="AJ28">
        <f>VLOOKUP(AI28,AE28:AG37,2,FALSE)</f>
        <v>9</v>
      </c>
      <c r="AK28">
        <f>VLOOKUP(AI28,AE28:AG37,3,FALSE)</f>
        <v>8</v>
      </c>
    </row>
    <row r="29" spans="6:37" ht="12.75">
      <c r="F29" t="str">
        <f>AI17</f>
        <v>Roberto Chico</v>
      </c>
      <c r="J29">
        <f>AJ17</f>
        <v>6</v>
      </c>
      <c r="K29">
        <f>VLOOKUP(AI17,$F$16:$M$25,6,FALSE)</f>
        <v>6</v>
      </c>
      <c r="L29">
        <f>VLOOKUP(AI17,$F$16:$M$25,7,FALSE)</f>
        <v>5</v>
      </c>
      <c r="M29">
        <f>K29-L29</f>
        <v>1</v>
      </c>
      <c r="O29" t="str">
        <f>IF(AND($J28=$J29,$M29&gt;$M28),$F28,$F29)</f>
        <v>Roberto Chico</v>
      </c>
      <c r="P29">
        <f>VLOOKUP(O29,$F$28:$M$37,5,FALSE)</f>
        <v>6</v>
      </c>
      <c r="Q29">
        <f>VLOOKUP(O29,$F$28:$M$37,8,FALSE)</f>
        <v>1</v>
      </c>
      <c r="S29" t="str">
        <f>O29</f>
        <v>Roberto Chico</v>
      </c>
      <c r="T29">
        <f>VLOOKUP(S29,$O$28:$Q$37,2,FALSE)</f>
        <v>6</v>
      </c>
      <c r="U29">
        <f>VLOOKUP(S29,$O$28:$Q$37,3,FALSE)</f>
        <v>1</v>
      </c>
      <c r="W29" t="str">
        <f>S29</f>
        <v>Roberto Chico</v>
      </c>
      <c r="X29">
        <f>VLOOKUP(W29,$S$28:$U$37,2,FALSE)</f>
        <v>6</v>
      </c>
      <c r="Y29">
        <f>VLOOKUP(W29,$S$28:$U$37,3,FALSE)</f>
        <v>1</v>
      </c>
      <c r="AA29" t="str">
        <f>IF(AND(X29=X30,Y30&gt;Y29),W30,W29)</f>
        <v>Roberto Chico</v>
      </c>
      <c r="AB29">
        <f>VLOOKUP(AA29,W28:Y37,2,FALSE)</f>
        <v>6</v>
      </c>
      <c r="AC29">
        <f>VLOOKUP(AA29,W28:Y37,3,FALSE)</f>
        <v>1</v>
      </c>
      <c r="AE29" t="str">
        <f>IF(AND(AB29=AB31,AC31&gt;AC29),AA31,AA29)</f>
        <v>Roberto Chico</v>
      </c>
      <c r="AF29">
        <f>VLOOKUP(AE29,AA28:AC37,2,FALSE)</f>
        <v>6</v>
      </c>
      <c r="AG29">
        <f>VLOOKUP(AE29,AA28:AC37,3,FALSE)</f>
        <v>1</v>
      </c>
      <c r="AI29" t="str">
        <f>AE29</f>
        <v>Roberto Chico</v>
      </c>
      <c r="AJ29">
        <f>VLOOKUP(AI29,AE28:AG37,2,FALSE)</f>
        <v>6</v>
      </c>
      <c r="AK29">
        <f>VLOOKUP(AI29,AE28:AG37,3,FALSE)</f>
        <v>1</v>
      </c>
    </row>
    <row r="30" spans="6:37" ht="12.75">
      <c r="F30" t="str">
        <f>AI18</f>
        <v>Baltasar Pérez</v>
      </c>
      <c r="J30">
        <f>AJ18</f>
        <v>3</v>
      </c>
      <c r="K30">
        <f>VLOOKUP(AI18,$F$16:$M$25,6,FALSE)</f>
        <v>6</v>
      </c>
      <c r="L30">
        <f>VLOOKUP(AI18,$F$16:$M$25,7,FALSE)</f>
        <v>6</v>
      </c>
      <c r="M30">
        <f>K30-L30</f>
        <v>0</v>
      </c>
      <c r="O30" t="str">
        <f>F30</f>
        <v>Baltasar Pérez</v>
      </c>
      <c r="P30">
        <f>VLOOKUP(O30,$F$28:$M$37,5,FALSE)</f>
        <v>3</v>
      </c>
      <c r="Q30">
        <f>VLOOKUP(O30,$F$28:$M$37,8,FALSE)</f>
        <v>0</v>
      </c>
      <c r="S30" t="str">
        <f>IF(AND($P28=P30,Q30&gt;Q28),O28,O30)</f>
        <v>Baltasar Pérez</v>
      </c>
      <c r="T30">
        <f>VLOOKUP(S30,$O$28:$Q$37,2,FALSE)</f>
        <v>3</v>
      </c>
      <c r="U30">
        <f>VLOOKUP(S30,$O$28:$Q$37,3,FALSE)</f>
        <v>0</v>
      </c>
      <c r="W30" t="str">
        <f>S30</f>
        <v>Baltasar Pérez</v>
      </c>
      <c r="X30">
        <f>VLOOKUP(W30,$S$28:$U$37,2,FALSE)</f>
        <v>3</v>
      </c>
      <c r="Y30">
        <f>VLOOKUP(W30,$S$28:$U$37,3,FALSE)</f>
        <v>0</v>
      </c>
      <c r="AA30" t="str">
        <f>IF(AND(X29=X30,Y30&gt;Y29),W29,W30)</f>
        <v>Baltasar Pérez</v>
      </c>
      <c r="AB30">
        <f>VLOOKUP(AA30,W28:Y37,2,FALSE)</f>
        <v>3</v>
      </c>
      <c r="AC30">
        <f>VLOOKUP(AA30,W28:Y37,3,FALSE)</f>
        <v>0</v>
      </c>
      <c r="AE30" t="str">
        <f>AA30</f>
        <v>Baltasar Pérez</v>
      </c>
      <c r="AF30">
        <f>VLOOKUP(AE30,AA28:AC37,2,FALSE)</f>
        <v>3</v>
      </c>
      <c r="AG30">
        <f>VLOOKUP(AE30,AA28:AC37,3,FALSE)</f>
        <v>0</v>
      </c>
      <c r="AI30" t="str">
        <f>IF(AND(AF30=AF31,AG31&gt;AG30),AE31,AE30)</f>
        <v>Baltasar Pérez</v>
      </c>
      <c r="AJ30">
        <f>VLOOKUP(AI30,AE28:AG37,2,FALSE)</f>
        <v>3</v>
      </c>
      <c r="AK30">
        <f>VLOOKUP(AI30,AE28:AG37,3,FALSE)</f>
        <v>0</v>
      </c>
    </row>
    <row r="31" spans="6:37" ht="12.75">
      <c r="F31" t="str">
        <f>AI19</f>
        <v>Tomás García *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Tomás García *</v>
      </c>
      <c r="P31">
        <f>VLOOKUP(O31,$F$28:$M$37,5,FALSE)</f>
        <v>0</v>
      </c>
      <c r="Q31">
        <f>VLOOKUP(O31,$F$28:$M$37,8,FALSE)</f>
        <v>-9</v>
      </c>
      <c r="S31" t="str">
        <f>O31</f>
        <v>Tomás García *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Tomás García *</v>
      </c>
      <c r="X31">
        <f>VLOOKUP(W31,$S$28:$U$37,2,FALSE)</f>
        <v>0</v>
      </c>
      <c r="Y31">
        <f>VLOOKUP(W31,$S$28:$U$37,3,FALSE)</f>
        <v>-9</v>
      </c>
      <c r="AA31" t="str">
        <f>W31</f>
        <v>Tomás García *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Tomás García *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Tomás García *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R. Ernesto Pérez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1</v>
      </c>
      <c r="M40">
        <f>K40-L40</f>
        <v>8</v>
      </c>
      <c r="O40" t="str">
        <f>IF(AND(J40=J41,M40=M41,K41&gt;K40),F41,F40)</f>
        <v>R. Ernesto Pérez</v>
      </c>
      <c r="P40">
        <f>VLOOKUP(O40,$F$40:$M$49,5,FALSE)</f>
        <v>9</v>
      </c>
      <c r="Q40">
        <f>VLOOKUP(O40,$F$40:$M$49,8,FALSE)</f>
        <v>8</v>
      </c>
      <c r="R40">
        <f>VLOOKUP(O40,$F$40:$M$49,6,FALSE)</f>
        <v>9</v>
      </c>
      <c r="S40" t="str">
        <f>IF(AND(P40=P42,Q40=Q42,R42&gt;R40),O42,O40)</f>
        <v>R. Ernesto Pérez</v>
      </c>
      <c r="T40">
        <f>VLOOKUP(S40,$O$40:$R$49,2,FALSE)</f>
        <v>9</v>
      </c>
      <c r="U40">
        <f>VLOOKUP(S40,$O$40:$R$49,3,FALSE)</f>
        <v>8</v>
      </c>
      <c r="V40">
        <f>VLOOKUP(S40,$O$40:$R$49,4,FALSE)</f>
        <v>9</v>
      </c>
      <c r="W40" t="str">
        <f>IF(AND(T40=T43,U40=U43,V43&gt;V40),S43,S40)</f>
        <v>R. Ernesto Pérez</v>
      </c>
      <c r="X40">
        <f>VLOOKUP(W40,$S$40:$V$49,2,FALSE)</f>
        <v>9</v>
      </c>
      <c r="Y40">
        <f>VLOOKUP(W40,$S$40:$V$49,3,FALSE)</f>
        <v>8</v>
      </c>
      <c r="Z40">
        <f>VLOOKUP(W40,$S$40:$V$49,4,FALSE)</f>
        <v>9</v>
      </c>
      <c r="AA40" t="str">
        <f>W40</f>
        <v>R. Ernesto Pérez</v>
      </c>
      <c r="AB40">
        <f>VLOOKUP(AA40,W40:Z49,2,FALSE)</f>
        <v>9</v>
      </c>
      <c r="AC40">
        <f>VLOOKUP(AA40,W40:Z49,3,FALSE)</f>
        <v>8</v>
      </c>
      <c r="AD40">
        <f>VLOOKUP(AA40,W40:Z49,4,FALSE)</f>
        <v>9</v>
      </c>
      <c r="AE40" t="str">
        <f>AA40</f>
        <v>R. Ernesto Pérez</v>
      </c>
      <c r="AF40">
        <f>VLOOKUP(AE40,AA40:AD49,2,FALSE)</f>
        <v>9</v>
      </c>
      <c r="AG40">
        <f>VLOOKUP(AE40,AA40:AD49,3,FALSE)</f>
        <v>8</v>
      </c>
      <c r="AH40">
        <f>VLOOKUP(AE40,AA40:AD49,4,FALSE)</f>
        <v>9</v>
      </c>
      <c r="AI40" t="str">
        <f>AE40</f>
        <v>R. Ernesto Pérez</v>
      </c>
      <c r="AJ40">
        <f>VLOOKUP(AI40,AE40:AH49,2,FALSE)</f>
        <v>9</v>
      </c>
      <c r="AK40">
        <f>VLOOKUP(AI40,AE40:AH49,3,FALSE)</f>
        <v>8</v>
      </c>
      <c r="AL40">
        <f>VLOOKUP(AI40,AE40:AH49,4,FALSE)</f>
        <v>9</v>
      </c>
    </row>
    <row r="41" spans="6:38" ht="12.75">
      <c r="F41" t="str">
        <f>AI29</f>
        <v>Roberto Chico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5</v>
      </c>
      <c r="M41">
        <f>K41-L41</f>
        <v>1</v>
      </c>
      <c r="O41" t="str">
        <f>IF(AND(J40=J41,M40=M41,K41&gt;K40),F40,F41)</f>
        <v>Roberto Chico</v>
      </c>
      <c r="P41">
        <f>VLOOKUP(O41,$F$40:$M$49,5,FALSE)</f>
        <v>6</v>
      </c>
      <c r="Q41">
        <f>VLOOKUP(O41,$F$40:$M$49,8,FALSE)</f>
        <v>1</v>
      </c>
      <c r="R41">
        <f>VLOOKUP(O41,$F$40:$M$49,6,FALSE)</f>
        <v>6</v>
      </c>
      <c r="S41" t="str">
        <f>O41</f>
        <v>Roberto Chico</v>
      </c>
      <c r="T41">
        <f>VLOOKUP(S41,$O$40:$R$49,2,FALSE)</f>
        <v>6</v>
      </c>
      <c r="U41">
        <f>VLOOKUP(S41,$O$40:$R$49,3,FALSE)</f>
        <v>1</v>
      </c>
      <c r="V41">
        <f>VLOOKUP(S41,$O$40:$R$49,4,FALSE)</f>
        <v>6</v>
      </c>
      <c r="W41" t="str">
        <f>S41</f>
        <v>Roberto Chico</v>
      </c>
      <c r="X41">
        <f>VLOOKUP(W41,$S$40:$V$49,2,FALSE)</f>
        <v>6</v>
      </c>
      <c r="Y41">
        <f>VLOOKUP(W41,$S$40:$V$49,3,FALSE)</f>
        <v>1</v>
      </c>
      <c r="Z41">
        <f>VLOOKUP(W41,$S$40:$V$49,4,FALSE)</f>
        <v>6</v>
      </c>
      <c r="AA41" t="str">
        <f>IF(AND(X41=X42,Y41=Y42,Z42&gt;Z41),W42,W41)</f>
        <v>Roberto Chico</v>
      </c>
      <c r="AB41">
        <f>VLOOKUP(AA41,W40:Z49,2,FALSE)</f>
        <v>6</v>
      </c>
      <c r="AC41">
        <f>VLOOKUP(AA41,W40:Z49,3,FALSE)</f>
        <v>1</v>
      </c>
      <c r="AD41">
        <f>VLOOKUP(AA41,W40:Z49,4,FALSE)</f>
        <v>6</v>
      </c>
      <c r="AE41" t="str">
        <f>IF(AND(AB41=AB43,AC41=AC43,AD43&gt;AD41),AA43,AA41)</f>
        <v>Roberto Chico</v>
      </c>
      <c r="AF41">
        <f>VLOOKUP(AE41,AA40:AD49,2,FALSE)</f>
        <v>6</v>
      </c>
      <c r="AG41">
        <f>VLOOKUP(AE41,AA40:AD49,3,FALSE)</f>
        <v>1</v>
      </c>
      <c r="AH41">
        <f>VLOOKUP(AE41,AA40:AD49,4,FALSE)</f>
        <v>6</v>
      </c>
      <c r="AI41" t="str">
        <f>AE41</f>
        <v>Roberto Chico</v>
      </c>
      <c r="AJ41">
        <f>VLOOKUP(AI41,AE40:AH49,2,FALSE)</f>
        <v>6</v>
      </c>
      <c r="AK41">
        <f>VLOOKUP(AI41,AE40:AH49,3,FALSE)</f>
        <v>1</v>
      </c>
      <c r="AL41">
        <f>VLOOKUP(AI41,AE40:AH49,4,FALSE)</f>
        <v>6</v>
      </c>
    </row>
    <row r="42" spans="6:38" ht="12.75">
      <c r="F42" t="str">
        <f>AI30</f>
        <v>Baltasar Pérez</v>
      </c>
      <c r="J42">
        <f>VLOOKUP(F42,$F$16:$M$25,8,FALSE)</f>
        <v>3</v>
      </c>
      <c r="K42">
        <f>VLOOKUP(F42,$F$16:$M$25,6,FALSE)</f>
        <v>6</v>
      </c>
      <c r="L42">
        <f>VLOOKUP(F42,$F$16:$M$25,7,FALSE)</f>
        <v>6</v>
      </c>
      <c r="M42">
        <f>K42-L42</f>
        <v>0</v>
      </c>
      <c r="O42" t="str">
        <f>F42</f>
        <v>Baltasar Pérez</v>
      </c>
      <c r="P42">
        <f>VLOOKUP(O42,$F$40:$M$49,5,FALSE)</f>
        <v>3</v>
      </c>
      <c r="Q42">
        <f>VLOOKUP(O42,$F$40:$M$49,8,FALSE)</f>
        <v>0</v>
      </c>
      <c r="R42">
        <f>VLOOKUP(O42,$F$40:$M$49,6,FALSE)</f>
        <v>6</v>
      </c>
      <c r="S42" t="str">
        <f>IF(AND(P40=P42,Q40=Q42,R42&gt;R40),O40,O42)</f>
        <v>Baltasar Pérez</v>
      </c>
      <c r="T42">
        <f>VLOOKUP(S42,$O$40:$R$49,2,FALSE)</f>
        <v>3</v>
      </c>
      <c r="U42">
        <f>VLOOKUP(S42,$O$40:$R$49,3,FALSE)</f>
        <v>0</v>
      </c>
      <c r="V42">
        <f>VLOOKUP(S42,$O$40:$R$49,4,FALSE)</f>
        <v>6</v>
      </c>
      <c r="W42" t="str">
        <f>S42</f>
        <v>Baltasar Pérez</v>
      </c>
      <c r="X42">
        <f>VLOOKUP(W42,$S$40:$V$49,2,FALSE)</f>
        <v>3</v>
      </c>
      <c r="Y42">
        <f>VLOOKUP(W42,$S$40:$V$49,3,FALSE)</f>
        <v>0</v>
      </c>
      <c r="Z42">
        <f>VLOOKUP(W42,$S$40:$V$49,4,FALSE)</f>
        <v>6</v>
      </c>
      <c r="AA42" t="str">
        <f>IF(AND(X41=X42,Y41=Y42,Z42&gt;Z41),W41,W42)</f>
        <v>Baltasar Pérez</v>
      </c>
      <c r="AB42">
        <f>VLOOKUP(AA42,W40:Z49,2,FALSE)</f>
        <v>3</v>
      </c>
      <c r="AC42">
        <f>VLOOKUP(AA42,W40:Z49,3,FALSE)</f>
        <v>0</v>
      </c>
      <c r="AD42">
        <f>VLOOKUP(AA42,W40:Z49,4,FALSE)</f>
        <v>6</v>
      </c>
      <c r="AE42" t="str">
        <f>AA42</f>
        <v>Baltasar Pérez</v>
      </c>
      <c r="AF42">
        <f>VLOOKUP(AE42,AA40:AD49,2,FALSE)</f>
        <v>3</v>
      </c>
      <c r="AG42">
        <f>VLOOKUP(AE42,AA40:AD49,3,FALSE)</f>
        <v>0</v>
      </c>
      <c r="AH42">
        <f>VLOOKUP(AE42,AA40:AD49,4,FALSE)</f>
        <v>6</v>
      </c>
      <c r="AI42" t="str">
        <f>IF(AND(AF42=AF43,AG42=AG43,AH43&gt;AH42),AE43,AE42)</f>
        <v>Baltasar Pérez</v>
      </c>
      <c r="AJ42">
        <f>VLOOKUP(AI42,AE40:AH49,2,FALSE)</f>
        <v>3</v>
      </c>
      <c r="AK42">
        <f>VLOOKUP(AI42,AE40:AH49,3,FALSE)</f>
        <v>0</v>
      </c>
      <c r="AL42">
        <f>VLOOKUP(AI42,AE40:AH49,4,FALSE)</f>
        <v>6</v>
      </c>
    </row>
    <row r="43" spans="6:38" ht="12.75">
      <c r="F43" t="str">
        <f>AI31</f>
        <v>Tomás García *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Tomás García *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Tomás García *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Tomás García *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Tomás García *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Tomás García *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Tomás García *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R. Ernesto Pérez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1</v>
      </c>
      <c r="M52">
        <f>VLOOKUP(F52,$F$16:$M$25,8,FALSE)</f>
        <v>9</v>
      </c>
    </row>
    <row r="53" spans="6:13" ht="12.75">
      <c r="F53" t="str">
        <f>AI41</f>
        <v>Roberto Chico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5</v>
      </c>
      <c r="M53">
        <f>VLOOKUP(F53,$F$16:$M$25,8,FALSE)</f>
        <v>6</v>
      </c>
    </row>
    <row r="54" spans="6:13" ht="12.75">
      <c r="F54" t="str">
        <f>AI42</f>
        <v>Baltasar Pérez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6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Tomás García *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2010-05-26T18:57:25Z</cp:lastPrinted>
  <dcterms:created xsi:type="dcterms:W3CDTF">2001-10-15T19:26:14Z</dcterms:created>
  <dcterms:modified xsi:type="dcterms:W3CDTF">2016-02-14T10:48:28Z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