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240" yWindow="65521" windowWidth="15480" windowHeight="11640" activeTab="0"/>
  </bookViews>
  <sheets>
    <sheet name="Menu" sheetId="1" r:id="rId1"/>
    <sheet name="Grupo 1" sheetId="2" r:id="rId2"/>
    <sheet name="Grupo 2" sheetId="3" r:id="rId3"/>
    <sheet name="Semis-Final" sheetId="4" r:id="rId4"/>
    <sheet name="Clasificación" sheetId="5" r:id="rId5"/>
    <sheet name="calculoA" sheetId="6" state="hidden" r:id="rId6"/>
    <sheet name="calculoB" sheetId="7" state="hidden" r:id="rId7"/>
    <sheet name="calculoC" sheetId="8" state="hidden" r:id="rId8"/>
    <sheet name="calculoD" sheetId="9" state="hidden" r:id="rId9"/>
    <sheet name="calculoE" sheetId="10" state="hidden" r:id="rId10"/>
    <sheet name="calculoF" sheetId="11" state="hidden" r:id="rId11"/>
    <sheet name="calculoG" sheetId="12" state="hidden" r:id="rId12"/>
    <sheet name="calculoH" sheetId="13" state="hidden" r:id="rId13"/>
  </sheets>
  <definedNames>
    <definedName name="Final">#REF!</definedName>
    <definedName name="FirstRound">#REF!</definedName>
    <definedName name="Groups">#REF!</definedName>
    <definedName name="Playoff">#REF!</definedName>
    <definedName name="QuarterFinals">#REF!</definedName>
    <definedName name="SecondRound">#REF!</definedName>
    <definedName name="SemiFinals">#REF!</definedName>
  </definedNames>
  <calcPr fullCalcOnLoad="1"/>
</workbook>
</file>

<file path=xl/sharedStrings.xml><?xml version="1.0" encoding="utf-8"?>
<sst xmlns="http://schemas.openxmlformats.org/spreadsheetml/2006/main" count="498" uniqueCount="84">
  <si>
    <t>PROGRAMA DE PARTIDOS</t>
  </si>
  <si>
    <t>-</t>
  </si>
  <si>
    <t>p</t>
  </si>
  <si>
    <t>pts</t>
  </si>
  <si>
    <t>w</t>
  </si>
  <si>
    <t>d</t>
  </si>
  <si>
    <t>l</t>
  </si>
  <si>
    <t>f</t>
  </si>
  <si>
    <t>a</t>
  </si>
  <si>
    <t>sort 1-2=====</t>
  </si>
  <si>
    <t>sort 1-3=====</t>
  </si>
  <si>
    <t>sort 1-4=====</t>
  </si>
  <si>
    <t>sort 2-3=====</t>
  </si>
  <si>
    <t>sort 2-4=====</t>
  </si>
  <si>
    <t>sort 3-4=====</t>
  </si>
  <si>
    <t>día</t>
  </si>
  <si>
    <t>J</t>
  </si>
  <si>
    <t>G</t>
  </si>
  <si>
    <t>E</t>
  </si>
  <si>
    <t>P</t>
  </si>
  <si>
    <t>DIF</t>
  </si>
  <si>
    <t>PTS</t>
  </si>
  <si>
    <t>fecha y hora actual:</t>
  </si>
  <si>
    <t>tabla preliminar</t>
  </si>
  <si>
    <t>tabla definitiva</t>
  </si>
  <si>
    <t>resultados</t>
  </si>
  <si>
    <t>Menu Principal</t>
  </si>
  <si>
    <t>hora</t>
  </si>
  <si>
    <t>en blanco</t>
  </si>
  <si>
    <t>SANTA CRUZ DE TENERIFE</t>
  </si>
  <si>
    <t>SF</t>
  </si>
  <si>
    <t>SC</t>
  </si>
  <si>
    <t>mesa</t>
  </si>
  <si>
    <t>Polideportivo</t>
  </si>
  <si>
    <t>Jugador</t>
  </si>
  <si>
    <t>CAMPEONATO DE CANARIAS VETERANO</t>
  </si>
  <si>
    <t>Clasificación</t>
  </si>
  <si>
    <t>Medalla</t>
  </si>
  <si>
    <t>1º</t>
  </si>
  <si>
    <t>CAMPEON</t>
  </si>
  <si>
    <t>ORO</t>
  </si>
  <si>
    <t>2º</t>
  </si>
  <si>
    <t>SUBCAMPEON</t>
  </si>
  <si>
    <t>PLATA</t>
  </si>
  <si>
    <t>3º</t>
  </si>
  <si>
    <t>SEMIFINALISTA</t>
  </si>
  <si>
    <t>BRONCE</t>
  </si>
  <si>
    <t>4º</t>
  </si>
  <si>
    <t>CLASIFICACION</t>
  </si>
  <si>
    <t>CAMPEONATO DE CANARIAS VETERANO MASCULINO +40</t>
  </si>
  <si>
    <r>
      <t xml:space="preserve">GRUPO </t>
    </r>
    <r>
      <rPr>
        <b/>
        <sz val="16"/>
        <color indexed="9"/>
        <rFont val="Verdana"/>
        <family val="2"/>
      </rPr>
      <t>1</t>
    </r>
  </si>
  <si>
    <t>José M. Serrano</t>
  </si>
  <si>
    <t>Ernesto Pérez</t>
  </si>
  <si>
    <r>
      <t xml:space="preserve">GRUPO </t>
    </r>
    <r>
      <rPr>
        <b/>
        <sz val="16"/>
        <color indexed="9"/>
        <rFont val="Verdana"/>
        <family val="2"/>
      </rPr>
      <t>2</t>
    </r>
  </si>
  <si>
    <t>INDIVIDUAL MASCULINO +40</t>
  </si>
  <si>
    <t>GRUPO-1</t>
  </si>
  <si>
    <t>GRUPO-2</t>
  </si>
  <si>
    <t>Jorge Fregel</t>
  </si>
  <si>
    <t>Baltasar Pérez</t>
  </si>
  <si>
    <t>Juan A. Méndez</t>
  </si>
  <si>
    <t>Jesús Romero</t>
  </si>
  <si>
    <t>SEMIFINALES</t>
  </si>
  <si>
    <t>FINAL</t>
  </si>
  <si>
    <t>1º-1</t>
  </si>
  <si>
    <t>2º-2</t>
  </si>
  <si>
    <t>2º-1</t>
  </si>
  <si>
    <t>1º-2</t>
  </si>
  <si>
    <t xml:space="preserve">CAMPEONATO DE CANARIAS </t>
  </si>
  <si>
    <t>VETERANO MASCULINO +40</t>
  </si>
  <si>
    <t xml:space="preserve"> 30 de Mayo de 2012</t>
  </si>
  <si>
    <t xml:space="preserve">                                                                                                   I.E.S. Punta Larga - Candelaria (Tenerife)</t>
  </si>
  <si>
    <t>IES Punta Larga</t>
  </si>
  <si>
    <t>Daniel Pérez</t>
  </si>
  <si>
    <t>Félix C. Rodríguez</t>
  </si>
  <si>
    <t>Juan C. Amaya</t>
  </si>
  <si>
    <t>30/05/2012 - 12:45 - Mesa 1</t>
  </si>
  <si>
    <t>30/05/2012 - 12:45 - Mesa 2</t>
  </si>
  <si>
    <t>30/05/2012 - 13:15 - Mesa 1</t>
  </si>
  <si>
    <t>DANIEL PEREZ</t>
  </si>
  <si>
    <t>JUAN CARLOS AMAYA</t>
  </si>
  <si>
    <t>(3-1)</t>
  </si>
  <si>
    <t>JOSE MANUEL SERRANO</t>
  </si>
  <si>
    <t>JORGE FREGEL</t>
  </si>
  <si>
    <t>(3-0)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</si>
</sst>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\ &quot;de&quot;\ mmm"/>
    <numFmt numFmtId="181" formatCode="0;[Red]0"/>
    <numFmt numFmtId="182" formatCode="[$-F400]h:mm:ss\ AM/PM"/>
    <numFmt numFmtId="183" formatCode="h:mm;@"/>
    <numFmt numFmtId="184" formatCode="[$-409]h:mm\ AM/PM;@"/>
    <numFmt numFmtId="185" formatCode="h:mm:ss;@"/>
    <numFmt numFmtId="186" formatCode="mmm\-yyyy"/>
    <numFmt numFmtId="187" formatCode="[$-C0A]dddd\,\ dd&quot; de &quot;mmmm&quot; de &quot;yyyy"/>
    <numFmt numFmtId="188" formatCode="[$-C0A]d\-mmm;@"/>
  </numFmts>
  <fonts count="10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i/>
      <sz val="8"/>
      <color indexed="60"/>
      <name val="Arial"/>
      <family val="2"/>
    </font>
    <font>
      <b/>
      <i/>
      <sz val="24"/>
      <color indexed="47"/>
      <name val="Arial"/>
      <family val="2"/>
    </font>
    <font>
      <b/>
      <i/>
      <sz val="20"/>
      <color indexed="47"/>
      <name val="Arial"/>
      <family val="2"/>
    </font>
    <font>
      <i/>
      <sz val="8"/>
      <color indexed="10"/>
      <name val="Arial"/>
      <family val="2"/>
    </font>
    <font>
      <b/>
      <i/>
      <sz val="20"/>
      <name val="Arial"/>
      <family val="2"/>
    </font>
    <font>
      <b/>
      <i/>
      <sz val="24"/>
      <name val="Arial"/>
      <family val="2"/>
    </font>
    <font>
      <sz val="10"/>
      <name val="Wingdings"/>
      <family val="0"/>
    </font>
    <font>
      <b/>
      <sz val="10"/>
      <color indexed="52"/>
      <name val="Arial Narrow"/>
      <family val="2"/>
    </font>
    <font>
      <sz val="6"/>
      <color indexed="5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20"/>
      <color indexed="52"/>
      <name val="Verdana"/>
      <family val="2"/>
    </font>
    <font>
      <sz val="10"/>
      <color indexed="52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2"/>
    </font>
    <font>
      <sz val="28"/>
      <color indexed="47"/>
      <name val="Haettenschweiler"/>
      <family val="2"/>
    </font>
    <font>
      <b/>
      <sz val="16"/>
      <color indexed="9"/>
      <name val="Verdana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7"/>
      <color indexed="56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i/>
      <sz val="8"/>
      <color indexed="56"/>
      <name val="Arial"/>
      <family val="2"/>
    </font>
    <font>
      <b/>
      <i/>
      <sz val="8"/>
      <color indexed="56"/>
      <name val="Arial Narrow"/>
      <family val="2"/>
    </font>
    <font>
      <b/>
      <sz val="9"/>
      <color indexed="56"/>
      <name val="Arial"/>
      <family val="2"/>
    </font>
    <font>
      <b/>
      <sz val="20"/>
      <color indexed="9"/>
      <name val="Verdana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sz val="6"/>
      <color indexed="56"/>
      <name val="Arial"/>
      <family val="2"/>
    </font>
    <font>
      <b/>
      <sz val="10"/>
      <color indexed="56"/>
      <name val="Arial Narrow"/>
      <family val="2"/>
    </font>
    <font>
      <sz val="10"/>
      <color indexed="56"/>
      <name val="Arial Narrow"/>
      <family val="2"/>
    </font>
    <font>
      <b/>
      <sz val="12"/>
      <color indexed="9"/>
      <name val="Verdana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20"/>
      <color indexed="9"/>
      <name val="Arial Narrow"/>
      <family val="2"/>
    </font>
    <font>
      <b/>
      <sz val="18"/>
      <color indexed="9"/>
      <name val="Verdana"/>
      <family val="2"/>
    </font>
    <font>
      <b/>
      <sz val="8"/>
      <color indexed="56"/>
      <name val="Arial Narrow"/>
      <family val="2"/>
    </font>
    <font>
      <sz val="16"/>
      <color indexed="9"/>
      <name val="Verdana"/>
      <family val="2"/>
    </font>
    <font>
      <sz val="28"/>
      <color indexed="9"/>
      <name val="Haettenschweiler"/>
      <family val="2"/>
    </font>
    <font>
      <b/>
      <sz val="18"/>
      <color indexed="9"/>
      <name val="Arial"/>
      <family val="2"/>
    </font>
    <font>
      <b/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2060"/>
      <name val="Arial"/>
      <family val="2"/>
    </font>
    <font>
      <b/>
      <sz val="7"/>
      <color rgb="FF002060"/>
      <name val="Arial"/>
      <family val="2"/>
    </font>
    <font>
      <b/>
      <sz val="10"/>
      <color rgb="FF002060"/>
      <name val="Arial"/>
      <family val="2"/>
    </font>
    <font>
      <b/>
      <i/>
      <sz val="10"/>
      <color rgb="FF002060"/>
      <name val="Arial"/>
      <family val="2"/>
    </font>
    <font>
      <b/>
      <i/>
      <sz val="8"/>
      <color rgb="FF002060"/>
      <name val="Arial"/>
      <family val="2"/>
    </font>
    <font>
      <b/>
      <i/>
      <sz val="8"/>
      <color rgb="FF002060"/>
      <name val="Arial Narrow"/>
      <family val="2"/>
    </font>
    <font>
      <b/>
      <sz val="9"/>
      <color rgb="FF002060"/>
      <name val="Arial"/>
      <family val="2"/>
    </font>
    <font>
      <b/>
      <sz val="20"/>
      <color theme="0"/>
      <name val="Verdana"/>
      <family val="2"/>
    </font>
    <font>
      <sz val="8"/>
      <color rgb="FF002060"/>
      <name val="Arial"/>
      <family val="2"/>
    </font>
    <font>
      <b/>
      <sz val="8"/>
      <color rgb="FF002060"/>
      <name val="Arial"/>
      <family val="2"/>
    </font>
    <font>
      <sz val="6"/>
      <color rgb="FF002060"/>
      <name val="Arial"/>
      <family val="2"/>
    </font>
    <font>
      <b/>
      <sz val="10"/>
      <color rgb="FF002060"/>
      <name val="Arial Narrow"/>
      <family val="2"/>
    </font>
    <font>
      <sz val="10"/>
      <color rgb="FF002060"/>
      <name val="Arial Narrow"/>
      <family val="2"/>
    </font>
    <font>
      <b/>
      <sz val="12"/>
      <color theme="0"/>
      <name val="Verdana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20"/>
      <color theme="0"/>
      <name val="Arial Narrow"/>
      <family val="2"/>
    </font>
    <font>
      <b/>
      <sz val="18"/>
      <color theme="0"/>
      <name val="Verdana"/>
      <family val="2"/>
    </font>
    <font>
      <b/>
      <sz val="8"/>
      <color rgb="FF002060"/>
      <name val="Arial Narrow"/>
      <family val="2"/>
    </font>
    <font>
      <sz val="28"/>
      <color theme="0"/>
      <name val="Haettenschweiler"/>
      <family val="2"/>
    </font>
    <font>
      <sz val="16"/>
      <color theme="0"/>
      <name val="Verdana"/>
      <family val="2"/>
    </font>
    <font>
      <b/>
      <sz val="16"/>
      <color theme="0"/>
      <name val="Verdana"/>
      <family val="2"/>
    </font>
    <font>
      <b/>
      <sz val="18"/>
      <color theme="0"/>
      <name val="Arial"/>
      <family val="2"/>
    </font>
    <font>
      <b/>
      <sz val="11"/>
      <color rgb="FF00206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rgb="FF0070C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mediumGray">
        <fgColor rgb="FF0070C0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2060"/>
      </left>
      <right/>
      <top/>
      <bottom style="thin">
        <color rgb="FF002060"/>
      </bottom>
    </border>
    <border>
      <left style="thin">
        <color rgb="FF002060"/>
      </left>
      <right/>
      <top>
        <color indexed="63"/>
      </top>
      <bottom>
        <color indexed="63"/>
      </bottom>
    </border>
    <border>
      <left>
        <color indexed="63"/>
      </left>
      <right style="thin">
        <color rgb="FF002060"/>
      </right>
      <top style="thin">
        <color rgb="FF002060"/>
      </top>
      <bottom>
        <color indexed="63"/>
      </bottom>
    </border>
    <border>
      <left style="thin">
        <color rgb="FF002060"/>
      </left>
      <right/>
      <top style="thin">
        <color rgb="FF002060"/>
      </top>
      <bottom>
        <color indexed="63"/>
      </bottom>
    </border>
    <border>
      <left>
        <color indexed="63"/>
      </left>
      <right style="thin">
        <color rgb="FF002060"/>
      </right>
      <top>
        <color indexed="63"/>
      </top>
      <bottom>
        <color indexed="63"/>
      </bottom>
    </border>
    <border>
      <left>
        <color indexed="63"/>
      </left>
      <right style="thin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>
        <color indexed="63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/>
      <top style="thin">
        <color rgb="FF002060"/>
      </top>
      <bottom style="thin">
        <color rgb="FF002060"/>
      </bottom>
    </border>
    <border>
      <left/>
      <right/>
      <top style="thin">
        <color rgb="FF002060"/>
      </top>
      <bottom style="thin">
        <color rgb="FF002060"/>
      </bottom>
    </border>
    <border>
      <left style="medium">
        <color rgb="FF0070C0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 style="medium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 style="medium">
        <color rgb="FF0070C0"/>
      </right>
      <top>
        <color indexed="63"/>
      </top>
      <bottom style="medium">
        <color rgb="FF0070C0"/>
      </bottom>
    </border>
    <border>
      <left style="medium">
        <color rgb="FF002060"/>
      </left>
      <right/>
      <top style="medium">
        <color rgb="FF002060"/>
      </top>
      <bottom style="medium">
        <color rgb="FF002060"/>
      </bottom>
    </border>
    <border>
      <left/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/>
      <right/>
      <top style="thin">
        <color rgb="FF002060"/>
      </top>
      <bottom/>
    </border>
    <border>
      <left style="medium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70C0"/>
      </right>
      <top>
        <color indexed="63"/>
      </top>
      <bottom>
        <color indexed="63"/>
      </bottom>
    </border>
    <border>
      <left style="thin">
        <color rgb="FF002060"/>
      </left>
      <right style="thin">
        <color rgb="FF002060"/>
      </right>
      <top style="thin">
        <color rgb="FF002060"/>
      </top>
      <bottom>
        <color indexed="63"/>
      </bottom>
    </border>
    <border>
      <left style="thin">
        <color rgb="FF002060"/>
      </left>
      <right style="thin">
        <color rgb="FF002060"/>
      </right>
      <top>
        <color indexed="63"/>
      </top>
      <bottom style="thin">
        <color rgb="FF00206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0" applyNumberFormat="0" applyBorder="0" applyAlignment="0" applyProtection="0"/>
    <xf numFmtId="0" fontId="67" fillId="21" borderId="1" applyNumberFormat="0" applyAlignment="0" applyProtection="0"/>
    <xf numFmtId="0" fontId="68" fillId="22" borderId="2" applyNumberFormat="0" applyAlignment="0" applyProtection="0"/>
    <xf numFmtId="0" fontId="69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1" fillId="29" borderId="1" applyNumberFormat="0" applyAlignment="0" applyProtection="0"/>
    <xf numFmtId="0" fontId="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4" fillId="21" borderId="5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0" fillId="0" borderId="8" applyNumberFormat="0" applyFill="0" applyAlignment="0" applyProtection="0"/>
    <xf numFmtId="0" fontId="80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vertical="center"/>
      <protection/>
    </xf>
    <xf numFmtId="0" fontId="0" fillId="35" borderId="0" xfId="0" applyFill="1" applyAlignment="1" applyProtection="1">
      <alignment horizontal="center"/>
      <protection/>
    </xf>
    <xf numFmtId="0" fontId="0" fillId="0" borderId="0" xfId="0" applyAlignment="1">
      <alignment vertical="center"/>
    </xf>
    <xf numFmtId="0" fontId="0" fillId="7" borderId="0" xfId="0" applyFill="1" applyAlignment="1">
      <alignment/>
    </xf>
    <xf numFmtId="0" fontId="0" fillId="2" borderId="0" xfId="0" applyFill="1" applyAlignment="1">
      <alignment/>
    </xf>
    <xf numFmtId="0" fontId="0" fillId="2" borderId="10" xfId="0" applyFill="1" applyBorder="1" applyAlignment="1">
      <alignment/>
    </xf>
    <xf numFmtId="20" fontId="0" fillId="2" borderId="0" xfId="0" applyNumberFormat="1" applyFill="1" applyBorder="1" applyAlignment="1">
      <alignment horizontal="center"/>
    </xf>
    <xf numFmtId="20" fontId="0" fillId="2" borderId="0" xfId="0" applyNumberFormat="1" applyFill="1" applyAlignment="1">
      <alignment horizontal="center"/>
    </xf>
    <xf numFmtId="0" fontId="0" fillId="2" borderId="11" xfId="0" applyFill="1" applyBorder="1" applyAlignment="1">
      <alignment/>
    </xf>
    <xf numFmtId="0" fontId="12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/>
    </xf>
    <xf numFmtId="0" fontId="81" fillId="2" borderId="0" xfId="0" applyFont="1" applyFill="1" applyBorder="1" applyAlignment="1">
      <alignment/>
    </xf>
    <xf numFmtId="0" fontId="0" fillId="2" borderId="0" xfId="0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22" fontId="4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3" fillId="2" borderId="12" xfId="0" applyFont="1" applyFill="1" applyBorder="1" applyAlignment="1" applyProtection="1">
      <alignment horizontal="center" vertical="center"/>
      <protection locked="0"/>
    </xf>
    <xf numFmtId="0" fontId="13" fillId="2" borderId="13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>
      <alignment/>
    </xf>
    <xf numFmtId="0" fontId="9" fillId="2" borderId="0" xfId="0" applyFont="1" applyFill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0" xfId="0" applyFont="1" applyFill="1" applyAlignment="1">
      <alignment/>
    </xf>
    <xf numFmtId="0" fontId="0" fillId="2" borderId="14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1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5" fillId="2" borderId="0" xfId="0" applyFont="1" applyFill="1" applyAlignment="1">
      <alignment horizontal="left"/>
    </xf>
    <xf numFmtId="0" fontId="0" fillId="2" borderId="0" xfId="0" applyFill="1" applyBorder="1" applyAlignment="1">
      <alignment vertical="center"/>
    </xf>
    <xf numFmtId="0" fontId="81" fillId="2" borderId="0" xfId="0" applyFont="1" applyFill="1" applyAlignment="1">
      <alignment/>
    </xf>
    <xf numFmtId="0" fontId="82" fillId="2" borderId="0" xfId="0" applyFont="1" applyFill="1" applyAlignment="1">
      <alignment horizontal="center"/>
    </xf>
    <xf numFmtId="0" fontId="0" fillId="2" borderId="15" xfId="0" applyFill="1" applyBorder="1" applyAlignment="1">
      <alignment/>
    </xf>
    <xf numFmtId="0" fontId="6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83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84" fillId="2" borderId="0" xfId="0" applyFont="1" applyFill="1" applyAlignment="1">
      <alignment/>
    </xf>
    <xf numFmtId="0" fontId="85" fillId="2" borderId="0" xfId="0" applyFont="1" applyFill="1" applyAlignment="1">
      <alignment horizontal="right"/>
    </xf>
    <xf numFmtId="180" fontId="86" fillId="2" borderId="0" xfId="0" applyNumberFormat="1" applyFont="1" applyFill="1" applyBorder="1" applyAlignment="1">
      <alignment horizontal="right"/>
    </xf>
    <xf numFmtId="185" fontId="85" fillId="2" borderId="0" xfId="0" applyNumberFormat="1" applyFont="1" applyFill="1" applyBorder="1" applyAlignment="1">
      <alignment horizontal="center"/>
    </xf>
    <xf numFmtId="0" fontId="83" fillId="2" borderId="0" xfId="0" applyNumberFormat="1" applyFont="1" applyFill="1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 vertical="center"/>
      <protection/>
    </xf>
    <xf numFmtId="0" fontId="17" fillId="2" borderId="0" xfId="0" applyFont="1" applyFill="1" applyAlignment="1" applyProtection="1">
      <alignment horizontal="center"/>
      <protection/>
    </xf>
    <xf numFmtId="0" fontId="16" fillId="2" borderId="0" xfId="0" applyFont="1" applyFill="1" applyAlignment="1" applyProtection="1">
      <alignment horizontal="center"/>
      <protection/>
    </xf>
    <xf numFmtId="0" fontId="14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19" fillId="2" borderId="0" xfId="0" applyFont="1" applyFill="1" applyAlignment="1" applyProtection="1">
      <alignment horizontal="center"/>
      <protection/>
    </xf>
    <xf numFmtId="0" fontId="0" fillId="2" borderId="0" xfId="0" applyFont="1" applyFill="1" applyAlignment="1" applyProtection="1">
      <alignment/>
      <protection/>
    </xf>
    <xf numFmtId="0" fontId="87" fillId="36" borderId="16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Alignment="1">
      <alignment vertical="center"/>
    </xf>
    <xf numFmtId="0" fontId="85" fillId="2" borderId="0" xfId="0" applyFont="1" applyFill="1" applyBorder="1" applyAlignment="1">
      <alignment horizontal="center"/>
    </xf>
    <xf numFmtId="0" fontId="87" fillId="37" borderId="16" xfId="0" applyFont="1" applyFill="1" applyBorder="1" applyAlignment="1" applyProtection="1">
      <alignment horizontal="center" vertical="center"/>
      <protection/>
    </xf>
    <xf numFmtId="0" fontId="88" fillId="2" borderId="17" xfId="0" applyFont="1" applyFill="1" applyBorder="1" applyAlignment="1" applyProtection="1">
      <alignment horizontal="center"/>
      <protection/>
    </xf>
    <xf numFmtId="0" fontId="23" fillId="2" borderId="0" xfId="0" applyFont="1" applyFill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89" fillId="37" borderId="24" xfId="0" applyFont="1" applyFill="1" applyBorder="1" applyAlignment="1">
      <alignment horizontal="right" vertical="center"/>
    </xf>
    <xf numFmtId="0" fontId="90" fillId="37" borderId="16" xfId="0" applyFont="1" applyFill="1" applyBorder="1" applyAlignment="1" applyProtection="1">
      <alignment horizontal="center" vertical="center"/>
      <protection locked="0"/>
    </xf>
    <xf numFmtId="0" fontId="90" fillId="37" borderId="16" xfId="0" applyFont="1" applyFill="1" applyBorder="1" applyAlignment="1">
      <alignment horizontal="center" vertical="center"/>
    </xf>
    <xf numFmtId="0" fontId="89" fillId="37" borderId="16" xfId="0" applyFont="1" applyFill="1" applyBorder="1" applyAlignment="1">
      <alignment vertical="center"/>
    </xf>
    <xf numFmtId="16" fontId="91" fillId="37" borderId="16" xfId="0" applyNumberFormat="1" applyFont="1" applyFill="1" applyBorder="1" applyAlignment="1">
      <alignment horizontal="center" vertical="center"/>
    </xf>
    <xf numFmtId="0" fontId="81" fillId="37" borderId="24" xfId="0" applyFont="1" applyFill="1" applyBorder="1" applyAlignment="1" applyProtection="1">
      <alignment/>
      <protection/>
    </xf>
    <xf numFmtId="0" fontId="81" fillId="37" borderId="25" xfId="0" applyFont="1" applyFill="1" applyBorder="1" applyAlignment="1" applyProtection="1">
      <alignment/>
      <protection/>
    </xf>
    <xf numFmtId="0" fontId="81" fillId="37" borderId="16" xfId="0" applyFont="1" applyFill="1" applyBorder="1" applyAlignment="1" applyProtection="1">
      <alignment vertical="center"/>
      <protection/>
    </xf>
    <xf numFmtId="0" fontId="92" fillId="37" borderId="26" xfId="0" applyFont="1" applyFill="1" applyBorder="1" applyAlignment="1">
      <alignment vertical="center"/>
    </xf>
    <xf numFmtId="0" fontId="83" fillId="37" borderId="26" xfId="0" applyFont="1" applyFill="1" applyBorder="1" applyAlignment="1">
      <alignment vertical="center"/>
    </xf>
    <xf numFmtId="0" fontId="93" fillId="37" borderId="26" xfId="0" applyFont="1" applyFill="1" applyBorder="1" applyAlignment="1">
      <alignment vertical="center"/>
    </xf>
    <xf numFmtId="0" fontId="81" fillId="37" borderId="26" xfId="0" applyFont="1" applyFill="1" applyBorder="1" applyAlignment="1">
      <alignment vertical="center"/>
    </xf>
    <xf numFmtId="0" fontId="88" fillId="38" borderId="27" xfId="0" applyFont="1" applyFill="1" applyBorder="1" applyAlignment="1" applyProtection="1">
      <alignment horizontal="center"/>
      <protection/>
    </xf>
    <xf numFmtId="0" fontId="88" fillId="38" borderId="28" xfId="0" applyFont="1" applyFill="1" applyBorder="1" applyAlignment="1" applyProtection="1">
      <alignment horizontal="center"/>
      <protection/>
    </xf>
    <xf numFmtId="0" fontId="88" fillId="38" borderId="29" xfId="0" applyFont="1" applyFill="1" applyBorder="1" applyAlignment="1" applyProtection="1">
      <alignment horizontal="center"/>
      <protection/>
    </xf>
    <xf numFmtId="0" fontId="88" fillId="38" borderId="30" xfId="0" applyFont="1" applyFill="1" applyBorder="1" applyAlignment="1" applyProtection="1">
      <alignment horizontal="center"/>
      <protection/>
    </xf>
    <xf numFmtId="0" fontId="94" fillId="38" borderId="0" xfId="0" applyFont="1" applyFill="1" applyAlignment="1" applyProtection="1">
      <alignment horizontal="center"/>
      <protection/>
    </xf>
    <xf numFmtId="0" fontId="95" fillId="38" borderId="0" xfId="0" applyFont="1" applyFill="1" applyAlignment="1">
      <alignment horizontal="center"/>
    </xf>
    <xf numFmtId="0" fontId="83" fillId="39" borderId="0" xfId="0" applyFont="1" applyFill="1" applyAlignment="1">
      <alignment horizontal="center"/>
    </xf>
    <xf numFmtId="0" fontId="96" fillId="38" borderId="31" xfId="0" applyFont="1" applyFill="1" applyBorder="1" applyAlignment="1">
      <alignment vertical="center"/>
    </xf>
    <xf numFmtId="0" fontId="96" fillId="38" borderId="32" xfId="0" applyFont="1" applyFill="1" applyBorder="1" applyAlignment="1">
      <alignment horizontal="center" vertical="center"/>
    </xf>
    <xf numFmtId="0" fontId="96" fillId="38" borderId="33" xfId="0" applyFont="1" applyFill="1" applyBorder="1" applyAlignment="1">
      <alignment horizontal="center" vertical="center"/>
    </xf>
    <xf numFmtId="0" fontId="94" fillId="38" borderId="0" xfId="0" applyFont="1" applyFill="1" applyAlignment="1" applyProtection="1">
      <alignment horizontal="center"/>
      <protection/>
    </xf>
    <xf numFmtId="0" fontId="92" fillId="37" borderId="16" xfId="0" applyFont="1" applyFill="1" applyBorder="1" applyAlignment="1" applyProtection="1">
      <alignment horizontal="center" vertical="center"/>
      <protection/>
    </xf>
    <xf numFmtId="0" fontId="81" fillId="0" borderId="24" xfId="0" applyFont="1" applyFill="1" applyBorder="1" applyAlignment="1" applyProtection="1">
      <alignment/>
      <protection/>
    </xf>
    <xf numFmtId="0" fontId="81" fillId="0" borderId="25" xfId="0" applyFont="1" applyFill="1" applyBorder="1" applyAlignment="1" applyProtection="1">
      <alignment/>
      <protection/>
    </xf>
    <xf numFmtId="0" fontId="81" fillId="0" borderId="16" xfId="0" applyFont="1" applyFill="1" applyBorder="1" applyAlignment="1" applyProtection="1">
      <alignment vertical="center"/>
      <protection/>
    </xf>
    <xf numFmtId="0" fontId="85" fillId="37" borderId="0" xfId="0" applyFont="1" applyFill="1" applyBorder="1" applyAlignment="1">
      <alignment horizontal="center"/>
    </xf>
    <xf numFmtId="0" fontId="81" fillId="37" borderId="0" xfId="0" applyFont="1" applyFill="1" applyBorder="1" applyAlignment="1">
      <alignment/>
    </xf>
    <xf numFmtId="0" fontId="89" fillId="2" borderId="34" xfId="0" applyFont="1" applyFill="1" applyBorder="1" applyAlignment="1">
      <alignment horizontal="right" vertical="center"/>
    </xf>
    <xf numFmtId="0" fontId="90" fillId="2" borderId="34" xfId="0" applyFont="1" applyFill="1" applyBorder="1" applyAlignment="1" applyProtection="1">
      <alignment horizontal="center" vertical="center"/>
      <protection locked="0"/>
    </xf>
    <xf numFmtId="0" fontId="90" fillId="2" borderId="34" xfId="0" applyFont="1" applyFill="1" applyBorder="1" applyAlignment="1">
      <alignment horizontal="center" vertical="center"/>
    </xf>
    <xf numFmtId="0" fontId="89" fillId="2" borderId="34" xfId="0" applyFont="1" applyFill="1" applyBorder="1" applyAlignment="1">
      <alignment vertical="center"/>
    </xf>
    <xf numFmtId="16" fontId="91" fillId="2" borderId="34" xfId="0" applyNumberFormat="1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right" vertical="center"/>
    </xf>
    <xf numFmtId="0" fontId="90" fillId="2" borderId="0" xfId="0" applyFont="1" applyFill="1" applyBorder="1" applyAlignment="1" applyProtection="1">
      <alignment horizontal="center" vertical="center"/>
      <protection locked="0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vertical="center"/>
    </xf>
    <xf numFmtId="16" fontId="91" fillId="2" borderId="0" xfId="0" applyNumberFormat="1" applyFont="1" applyFill="1" applyBorder="1" applyAlignment="1">
      <alignment horizontal="center" vertical="center"/>
    </xf>
    <xf numFmtId="0" fontId="81" fillId="2" borderId="34" xfId="0" applyFont="1" applyFill="1" applyBorder="1" applyAlignment="1" applyProtection="1">
      <alignment/>
      <protection/>
    </xf>
    <xf numFmtId="0" fontId="92" fillId="2" borderId="34" xfId="0" applyFont="1" applyFill="1" applyBorder="1" applyAlignment="1" applyProtection="1">
      <alignment horizontal="center" vertical="center"/>
      <protection/>
    </xf>
    <xf numFmtId="0" fontId="13" fillId="2" borderId="14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188" fontId="4" fillId="2" borderId="19" xfId="0" applyNumberFormat="1" applyFont="1" applyFill="1" applyBorder="1" applyAlignment="1">
      <alignment horizontal="center" vertical="center"/>
    </xf>
    <xf numFmtId="0" fontId="83" fillId="37" borderId="26" xfId="0" applyFont="1" applyFill="1" applyBorder="1" applyAlignment="1">
      <alignment horizontal="center" vertical="center"/>
    </xf>
    <xf numFmtId="0" fontId="81" fillId="37" borderId="26" xfId="0" applyFont="1" applyFill="1" applyBorder="1" applyAlignment="1">
      <alignment horizontal="center" vertical="center"/>
    </xf>
    <xf numFmtId="0" fontId="93" fillId="2" borderId="34" xfId="0" applyFont="1" applyFill="1" applyBorder="1" applyAlignment="1">
      <alignment vertical="center"/>
    </xf>
    <xf numFmtId="0" fontId="81" fillId="2" borderId="34" xfId="0" applyFont="1" applyFill="1" applyBorder="1" applyAlignment="1">
      <alignment vertical="center"/>
    </xf>
    <xf numFmtId="0" fontId="87" fillId="37" borderId="19" xfId="0" applyFont="1" applyFill="1" applyBorder="1" applyAlignment="1">
      <alignment horizontal="center"/>
    </xf>
    <xf numFmtId="0" fontId="24" fillId="2" borderId="19" xfId="0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  <xf numFmtId="0" fontId="18" fillId="2" borderId="0" xfId="0" applyFont="1" applyFill="1" applyAlignment="1" applyProtection="1">
      <alignment horizontal="center"/>
      <protection/>
    </xf>
    <xf numFmtId="0" fontId="18" fillId="2" borderId="0" xfId="45" applyFont="1" applyFill="1" applyAlignment="1" applyProtection="1">
      <alignment horizontal="center"/>
      <protection/>
    </xf>
    <xf numFmtId="0" fontId="97" fillId="38" borderId="0" xfId="0" applyFont="1" applyFill="1" applyAlignment="1" applyProtection="1">
      <alignment horizontal="center"/>
      <protection/>
    </xf>
    <xf numFmtId="0" fontId="94" fillId="38" borderId="0" xfId="0" applyFont="1" applyFill="1" applyAlignment="1" applyProtection="1">
      <alignment horizontal="center"/>
      <protection/>
    </xf>
    <xf numFmtId="0" fontId="88" fillId="38" borderId="0" xfId="0" applyFont="1" applyFill="1" applyAlignment="1" applyProtection="1">
      <alignment horizontal="center"/>
      <protection/>
    </xf>
    <xf numFmtId="0" fontId="88" fillId="38" borderId="29" xfId="0" applyFont="1" applyFill="1" applyBorder="1" applyAlignment="1" applyProtection="1">
      <alignment horizontal="center"/>
      <protection/>
    </xf>
    <xf numFmtId="0" fontId="88" fillId="38" borderId="30" xfId="0" applyFont="1" applyFill="1" applyBorder="1" applyAlignment="1" applyProtection="1">
      <alignment horizontal="center"/>
      <protection/>
    </xf>
    <xf numFmtId="0" fontId="88" fillId="38" borderId="27" xfId="0" applyFont="1" applyFill="1" applyBorder="1" applyAlignment="1" applyProtection="1">
      <alignment horizontal="center"/>
      <protection/>
    </xf>
    <xf numFmtId="0" fontId="88" fillId="38" borderId="28" xfId="0" applyFont="1" applyFill="1" applyBorder="1" applyAlignment="1" applyProtection="1">
      <alignment horizontal="center"/>
      <protection/>
    </xf>
    <xf numFmtId="0" fontId="98" fillId="38" borderId="35" xfId="0" applyFont="1" applyFill="1" applyBorder="1" applyAlignment="1" applyProtection="1">
      <alignment horizontal="center" vertical="center"/>
      <protection/>
    </xf>
    <xf numFmtId="0" fontId="98" fillId="38" borderId="36" xfId="0" applyFont="1" applyFill="1" applyBorder="1" applyAlignment="1" applyProtection="1">
      <alignment horizontal="center" vertical="center"/>
      <protection/>
    </xf>
    <xf numFmtId="20" fontId="99" fillId="37" borderId="25" xfId="0" applyNumberFormat="1" applyFont="1" applyFill="1" applyBorder="1" applyAlignment="1">
      <alignment horizontal="center" vertical="center"/>
    </xf>
    <xf numFmtId="20" fontId="99" fillId="37" borderId="24" xfId="0" applyNumberFormat="1" applyFont="1" applyFill="1" applyBorder="1" applyAlignment="1">
      <alignment horizontal="center" vertical="center"/>
    </xf>
    <xf numFmtId="181" fontId="99" fillId="37" borderId="25" xfId="0" applyNumberFormat="1" applyFont="1" applyFill="1" applyBorder="1" applyAlignment="1">
      <alignment horizontal="center" vertical="center"/>
    </xf>
    <xf numFmtId="181" fontId="99" fillId="37" borderId="26" xfId="0" applyNumberFormat="1" applyFont="1" applyFill="1" applyBorder="1" applyAlignment="1">
      <alignment horizontal="center" vertical="center"/>
    </xf>
    <xf numFmtId="16" fontId="99" fillId="37" borderId="25" xfId="0" applyNumberFormat="1" applyFont="1" applyFill="1" applyBorder="1" applyAlignment="1">
      <alignment horizontal="center" vertical="center"/>
    </xf>
    <xf numFmtId="16" fontId="99" fillId="37" borderId="24" xfId="0" applyNumberFormat="1" applyFont="1" applyFill="1" applyBorder="1" applyAlignment="1">
      <alignment horizontal="center" vertical="center"/>
    </xf>
    <xf numFmtId="0" fontId="100" fillId="38" borderId="0" xfId="0" applyFont="1" applyFill="1" applyAlignment="1">
      <alignment horizontal="center" vertical="center"/>
    </xf>
    <xf numFmtId="0" fontId="83" fillId="2" borderId="0" xfId="45" applyFont="1" applyFill="1" applyAlignment="1" applyProtection="1">
      <alignment horizontal="center"/>
      <protection/>
    </xf>
    <xf numFmtId="0" fontId="92" fillId="37" borderId="16" xfId="0" applyFont="1" applyFill="1" applyBorder="1" applyAlignment="1" applyProtection="1">
      <alignment horizontal="center" vertical="center"/>
      <protection/>
    </xf>
    <xf numFmtId="0" fontId="21" fillId="38" borderId="0" xfId="0" applyFont="1" applyFill="1" applyAlignment="1">
      <alignment horizontal="center" vertical="center"/>
    </xf>
    <xf numFmtId="0" fontId="83" fillId="37" borderId="34" xfId="0" applyFont="1" applyFill="1" applyBorder="1" applyAlignment="1">
      <alignment horizontal="center"/>
    </xf>
    <xf numFmtId="0" fontId="83" fillId="37" borderId="0" xfId="0" applyFont="1" applyFill="1" applyBorder="1" applyAlignment="1">
      <alignment horizontal="center"/>
    </xf>
    <xf numFmtId="0" fontId="85" fillId="2" borderId="0" xfId="0" applyFont="1" applyFill="1" applyBorder="1" applyAlignment="1">
      <alignment horizontal="center"/>
    </xf>
    <xf numFmtId="0" fontId="101" fillId="38" borderId="0" xfId="0" applyFont="1" applyFill="1" applyAlignment="1">
      <alignment horizontal="center" vertical="center"/>
    </xf>
    <xf numFmtId="0" fontId="102" fillId="38" borderId="0" xfId="0" applyFont="1" applyFill="1" applyAlignment="1">
      <alignment horizontal="center" vertical="center"/>
    </xf>
    <xf numFmtId="0" fontId="83" fillId="0" borderId="34" xfId="0" applyFont="1" applyFill="1" applyBorder="1" applyAlignment="1">
      <alignment horizontal="center"/>
    </xf>
    <xf numFmtId="0" fontId="85" fillId="37" borderId="0" xfId="0" applyFont="1" applyFill="1" applyBorder="1" applyAlignment="1">
      <alignment horizontal="center"/>
    </xf>
    <xf numFmtId="0" fontId="92" fillId="0" borderId="16" xfId="0" applyFont="1" applyFill="1" applyBorder="1" applyAlignment="1" applyProtection="1">
      <alignment horizontal="center" vertical="center"/>
      <protection/>
    </xf>
    <xf numFmtId="20" fontId="99" fillId="2" borderId="0" xfId="0" applyNumberFormat="1" applyFont="1" applyFill="1" applyBorder="1" applyAlignment="1">
      <alignment horizontal="center" vertical="center"/>
    </xf>
    <xf numFmtId="16" fontId="99" fillId="2" borderId="0" xfId="0" applyNumberFormat="1" applyFont="1" applyFill="1" applyBorder="1" applyAlignment="1">
      <alignment horizontal="center" vertical="center"/>
    </xf>
    <xf numFmtId="181" fontId="99" fillId="2" borderId="34" xfId="0" applyNumberFormat="1" applyFont="1" applyFill="1" applyBorder="1" applyAlignment="1">
      <alignment horizontal="center" vertical="center"/>
    </xf>
    <xf numFmtId="20" fontId="99" fillId="2" borderId="34" xfId="0" applyNumberFormat="1" applyFont="1" applyFill="1" applyBorder="1" applyAlignment="1">
      <alignment horizontal="center" vertical="center"/>
    </xf>
    <xf numFmtId="16" fontId="99" fillId="2" borderId="34" xfId="0" applyNumberFormat="1" applyFont="1" applyFill="1" applyBorder="1" applyAlignment="1">
      <alignment horizontal="center" vertical="center"/>
    </xf>
    <xf numFmtId="181" fontId="99" fillId="2" borderId="0" xfId="0" applyNumberFormat="1" applyFont="1" applyFill="1" applyBorder="1" applyAlignment="1">
      <alignment horizontal="center" vertical="center"/>
    </xf>
    <xf numFmtId="0" fontId="92" fillId="0" borderId="25" xfId="0" applyFont="1" applyFill="1" applyBorder="1" applyAlignment="1" applyProtection="1">
      <alignment horizontal="center" vertical="center"/>
      <protection/>
    </xf>
    <xf numFmtId="0" fontId="92" fillId="0" borderId="24" xfId="0" applyFont="1" applyFill="1" applyBorder="1" applyAlignment="1" applyProtection="1">
      <alignment horizontal="center" vertical="center"/>
      <protection/>
    </xf>
    <xf numFmtId="0" fontId="103" fillId="38" borderId="0" xfId="0" applyFont="1" applyFill="1" applyAlignment="1">
      <alignment horizontal="center" vertical="top"/>
    </xf>
    <xf numFmtId="0" fontId="103" fillId="38" borderId="0" xfId="0" applyFont="1" applyFill="1" applyAlignment="1">
      <alignment horizontal="center"/>
    </xf>
    <xf numFmtId="0" fontId="103" fillId="38" borderId="0" xfId="0" applyFont="1" applyFill="1" applyAlignment="1">
      <alignment horizontal="center" vertical="center"/>
    </xf>
    <xf numFmtId="0" fontId="104" fillId="36" borderId="37" xfId="0" applyFont="1" applyFill="1" applyBorder="1" applyAlignment="1" applyProtection="1">
      <alignment horizontal="center" vertical="center"/>
      <protection/>
    </xf>
    <xf numFmtId="0" fontId="104" fillId="36" borderId="38" xfId="0" applyFont="1" applyFill="1" applyBorder="1" applyAlignment="1" applyProtection="1">
      <alignment horizontal="center" vertical="center"/>
      <protection/>
    </xf>
    <xf numFmtId="0" fontId="83" fillId="40" borderId="37" xfId="0" applyFont="1" applyFill="1" applyBorder="1" applyAlignment="1">
      <alignment horizontal="center" vertical="center"/>
    </xf>
    <xf numFmtId="0" fontId="83" fillId="40" borderId="38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5</xdr:row>
      <xdr:rowOff>161925</xdr:rowOff>
    </xdr:from>
    <xdr:to>
      <xdr:col>6</xdr:col>
      <xdr:colOff>561975</xdr:colOff>
      <xdr:row>14</xdr:row>
      <xdr:rowOff>200025</xdr:rowOff>
    </xdr:to>
    <xdr:pic>
      <xdr:nvPicPr>
        <xdr:cNvPr id="1" name="3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343025"/>
          <a:ext cx="307657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142875</xdr:colOff>
      <xdr:row>0</xdr:row>
      <xdr:rowOff>28575</xdr:rowOff>
    </xdr:from>
    <xdr:to>
      <xdr:col>19</xdr:col>
      <xdr:colOff>285750</xdr:colOff>
      <xdr:row>1</xdr:row>
      <xdr:rowOff>400050</xdr:rowOff>
    </xdr:to>
    <xdr:pic>
      <xdr:nvPicPr>
        <xdr:cNvPr id="1" name="22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28575"/>
          <a:ext cx="1038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142875</xdr:colOff>
      <xdr:row>0</xdr:row>
      <xdr:rowOff>19050</xdr:rowOff>
    </xdr:from>
    <xdr:to>
      <xdr:col>19</xdr:col>
      <xdr:colOff>285750</xdr:colOff>
      <xdr:row>1</xdr:row>
      <xdr:rowOff>419100</xdr:rowOff>
    </xdr:to>
    <xdr:pic>
      <xdr:nvPicPr>
        <xdr:cNvPr id="1" name="22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9050"/>
          <a:ext cx="1047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0</xdr:rowOff>
    </xdr:from>
    <xdr:to>
      <xdr:col>4</xdr:col>
      <xdr:colOff>1485900</xdr:colOff>
      <xdr:row>1</xdr:row>
      <xdr:rowOff>419100</xdr:rowOff>
    </xdr:to>
    <xdr:pic>
      <xdr:nvPicPr>
        <xdr:cNvPr id="1" name="1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0"/>
          <a:ext cx="1466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200025</xdr:colOff>
      <xdr:row>0</xdr:row>
      <xdr:rowOff>38100</xdr:rowOff>
    </xdr:from>
    <xdr:to>
      <xdr:col>12</xdr:col>
      <xdr:colOff>504825</xdr:colOff>
      <xdr:row>1</xdr:row>
      <xdr:rowOff>552450</xdr:rowOff>
    </xdr:to>
    <xdr:pic>
      <xdr:nvPicPr>
        <xdr:cNvPr id="1" name="22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38100"/>
          <a:ext cx="885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showGridLines="0" showRowColHeaders="0" tabSelected="1" showOutlineSymbols="0" zoomScalePageLayoutView="0" workbookViewId="0" topLeftCell="A1">
      <selection activeCell="O7" sqref="O7"/>
    </sheetView>
  </sheetViews>
  <sheetFormatPr defaultColWidth="11.421875" defaultRowHeight="12.75"/>
  <cols>
    <col min="1" max="2" width="11.421875" style="6" customWidth="1"/>
    <col min="3" max="3" width="11.7109375" style="6" customWidth="1"/>
    <col min="4" max="6" width="11.421875" style="6" customWidth="1"/>
    <col min="7" max="7" width="9.421875" style="6" customWidth="1"/>
    <col min="8" max="8" width="3.421875" style="6" customWidth="1"/>
    <col min="9" max="9" width="16.28125" style="8" bestFit="1" customWidth="1"/>
    <col min="10" max="10" width="3.00390625" style="8" customWidth="1"/>
    <col min="11" max="11" width="15.140625" style="8" bestFit="1" customWidth="1"/>
    <col min="12" max="16384" width="11.421875" style="6" customWidth="1"/>
  </cols>
  <sheetData>
    <row r="1" spans="1:23" ht="12.75">
      <c r="A1" s="57"/>
      <c r="B1" s="57"/>
      <c r="C1" s="57"/>
      <c r="D1" s="57"/>
      <c r="E1" s="57"/>
      <c r="F1" s="57"/>
      <c r="G1" s="57"/>
      <c r="H1" s="57"/>
      <c r="I1" s="58"/>
      <c r="J1" s="58"/>
      <c r="K1" s="58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ht="25.5">
      <c r="A2" s="57"/>
      <c r="B2" s="134" t="s">
        <v>35</v>
      </c>
      <c r="C2" s="134"/>
      <c r="D2" s="134"/>
      <c r="E2" s="134"/>
      <c r="F2" s="134"/>
      <c r="G2" s="134"/>
      <c r="H2" s="134"/>
      <c r="I2" s="134"/>
      <c r="J2" s="134"/>
      <c r="K2" s="134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 ht="15">
      <c r="A3" s="57"/>
      <c r="B3" s="135" t="s">
        <v>69</v>
      </c>
      <c r="C3" s="135"/>
      <c r="D3" s="135"/>
      <c r="E3" s="135"/>
      <c r="F3" s="135"/>
      <c r="G3" s="135"/>
      <c r="H3" s="135"/>
      <c r="I3" s="135"/>
      <c r="J3" s="135"/>
      <c r="K3" s="135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1:23" ht="15">
      <c r="A4" s="57"/>
      <c r="B4" s="97"/>
      <c r="C4" s="103" t="s">
        <v>70</v>
      </c>
      <c r="D4" s="97"/>
      <c r="E4" s="97"/>
      <c r="F4" s="97"/>
      <c r="G4" s="97"/>
      <c r="H4" s="97"/>
      <c r="I4" s="97"/>
      <c r="J4" s="97"/>
      <c r="K4" s="9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ht="24.75">
      <c r="A5" s="57"/>
      <c r="B5" s="136" t="s">
        <v>29</v>
      </c>
      <c r="C5" s="136"/>
      <c r="D5" s="136"/>
      <c r="E5" s="136"/>
      <c r="F5" s="136"/>
      <c r="G5" s="136"/>
      <c r="H5" s="136"/>
      <c r="I5" s="136"/>
      <c r="J5" s="136"/>
      <c r="K5" s="136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1:23" ht="24.75">
      <c r="A6" s="57"/>
      <c r="B6" s="60"/>
      <c r="C6" s="60"/>
      <c r="D6" s="60"/>
      <c r="E6" s="60"/>
      <c r="F6" s="60"/>
      <c r="G6" s="60"/>
      <c r="H6" s="60"/>
      <c r="I6" s="60"/>
      <c r="J6" s="60"/>
      <c r="K6" s="60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spans="1:23" s="7" customFormat="1" ht="18" customHeight="1" thickBot="1">
      <c r="A7" s="59"/>
      <c r="B7" s="59"/>
      <c r="C7" s="59"/>
      <c r="D7" s="59"/>
      <c r="E7" s="59"/>
      <c r="F7" s="59"/>
      <c r="G7" s="59"/>
      <c r="H7" s="59"/>
      <c r="I7" s="60"/>
      <c r="J7" s="60"/>
      <c r="K7" s="60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</row>
    <row r="8" spans="1:23" s="7" customFormat="1" ht="24.75">
      <c r="A8" s="59"/>
      <c r="B8" s="59"/>
      <c r="C8" s="59"/>
      <c r="D8" s="59"/>
      <c r="E8" s="59"/>
      <c r="F8" s="59"/>
      <c r="G8" s="59"/>
      <c r="H8" s="59"/>
      <c r="I8" s="93"/>
      <c r="J8" s="94"/>
      <c r="K8" s="60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</row>
    <row r="9" spans="1:23" s="7" customFormat="1" ht="18" customHeight="1">
      <c r="A9" s="59"/>
      <c r="B9" s="59"/>
      <c r="C9" s="59"/>
      <c r="D9" s="59"/>
      <c r="E9" s="59"/>
      <c r="F9" s="59"/>
      <c r="G9" s="59"/>
      <c r="H9" s="59"/>
      <c r="I9" s="141" t="s">
        <v>55</v>
      </c>
      <c r="J9" s="142"/>
      <c r="K9" s="60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</row>
    <row r="10" spans="1:23" s="7" customFormat="1" ht="24.75" customHeight="1" thickBot="1">
      <c r="A10" s="59"/>
      <c r="B10" s="59"/>
      <c r="C10" s="59"/>
      <c r="D10" s="59"/>
      <c r="E10" s="59"/>
      <c r="F10" s="59"/>
      <c r="G10" s="59"/>
      <c r="H10" s="59"/>
      <c r="I10" s="137"/>
      <c r="J10" s="138"/>
      <c r="K10" s="60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</row>
    <row r="11" spans="1:23" s="7" customFormat="1" ht="18" customHeight="1" thickBot="1">
      <c r="A11" s="59"/>
      <c r="B11" s="59"/>
      <c r="C11" s="59"/>
      <c r="D11" s="59"/>
      <c r="E11" s="59"/>
      <c r="F11" s="59"/>
      <c r="G11" s="59"/>
      <c r="H11" s="59"/>
      <c r="I11" s="70"/>
      <c r="J11" s="70"/>
      <c r="K11" s="60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</row>
    <row r="12" spans="1:23" s="7" customFormat="1" ht="24.75">
      <c r="A12" s="59"/>
      <c r="B12" s="59"/>
      <c r="C12" s="59"/>
      <c r="D12" s="59"/>
      <c r="E12" s="59"/>
      <c r="F12" s="59"/>
      <c r="G12" s="59"/>
      <c r="H12" s="59"/>
      <c r="I12" s="139"/>
      <c r="J12" s="140"/>
      <c r="K12" s="60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</row>
    <row r="13" spans="1:23" s="7" customFormat="1" ht="18" customHeight="1">
      <c r="A13" s="59"/>
      <c r="B13" s="59"/>
      <c r="C13" s="59"/>
      <c r="D13" s="59"/>
      <c r="E13" s="59"/>
      <c r="F13" s="59"/>
      <c r="G13" s="59"/>
      <c r="H13" s="59"/>
      <c r="I13" s="141" t="s">
        <v>56</v>
      </c>
      <c r="J13" s="142"/>
      <c r="K13" s="60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</row>
    <row r="14" spans="1:23" s="7" customFormat="1" ht="24.75" customHeight="1" thickBot="1">
      <c r="A14" s="59"/>
      <c r="B14" s="59"/>
      <c r="C14" s="59"/>
      <c r="D14" s="59"/>
      <c r="E14" s="59"/>
      <c r="F14" s="59"/>
      <c r="G14" s="59"/>
      <c r="H14" s="59"/>
      <c r="I14" s="95"/>
      <c r="J14" s="96"/>
      <c r="K14" s="60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</row>
    <row r="15" spans="1:23" s="7" customFormat="1" ht="18" customHeight="1">
      <c r="A15" s="59"/>
      <c r="B15" s="59"/>
      <c r="C15" s="59"/>
      <c r="D15" s="59"/>
      <c r="E15" s="59"/>
      <c r="F15" s="59"/>
      <c r="G15" s="59"/>
      <c r="H15" s="59"/>
      <c r="I15" s="60"/>
      <c r="J15" s="60"/>
      <c r="K15" s="60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</row>
    <row r="16" spans="1:23" s="7" customFormat="1" ht="24.75">
      <c r="A16" s="59"/>
      <c r="B16" s="59"/>
      <c r="C16" s="59"/>
      <c r="D16" s="59"/>
      <c r="E16" s="59"/>
      <c r="F16" s="59"/>
      <c r="G16" s="59"/>
      <c r="H16" s="59"/>
      <c r="I16" s="60"/>
      <c r="J16" s="60"/>
      <c r="K16" s="60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</row>
    <row r="17" spans="1:23" ht="12.75">
      <c r="A17" s="57"/>
      <c r="B17" s="57"/>
      <c r="C17" s="57"/>
      <c r="D17" s="57"/>
      <c r="E17" s="57"/>
      <c r="F17" s="57"/>
      <c r="G17" s="57"/>
      <c r="H17" s="57"/>
      <c r="I17" s="61"/>
      <c r="J17" s="61"/>
      <c r="K17" s="61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</row>
    <row r="18" spans="1:23" ht="24.75">
      <c r="A18" s="57"/>
      <c r="B18" s="136" t="s">
        <v>54</v>
      </c>
      <c r="C18" s="136"/>
      <c r="D18" s="136"/>
      <c r="E18" s="136"/>
      <c r="F18" s="136"/>
      <c r="G18" s="136"/>
      <c r="H18" s="136"/>
      <c r="I18" s="136"/>
      <c r="J18" s="136"/>
      <c r="K18" s="136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</row>
    <row r="19" spans="1:23" ht="12.75">
      <c r="A19" s="57"/>
      <c r="B19" s="57"/>
      <c r="C19" s="57"/>
      <c r="D19" s="57"/>
      <c r="E19" s="57"/>
      <c r="F19" s="57"/>
      <c r="G19" s="57"/>
      <c r="H19" s="62"/>
      <c r="I19" s="58"/>
      <c r="J19" s="58"/>
      <c r="K19" s="58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</row>
    <row r="20" spans="1:23" ht="12.75">
      <c r="A20" s="57"/>
      <c r="B20" s="57"/>
      <c r="C20" s="57"/>
      <c r="D20" s="57"/>
      <c r="E20" s="132"/>
      <c r="F20" s="132"/>
      <c r="G20" s="132"/>
      <c r="H20" s="63"/>
      <c r="I20" s="58"/>
      <c r="J20" s="58"/>
      <c r="K20" s="58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</row>
    <row r="21" spans="1:23" ht="12.75">
      <c r="A21" s="57"/>
      <c r="B21" s="57"/>
      <c r="C21" s="57"/>
      <c r="D21" s="57"/>
      <c r="E21" s="57"/>
      <c r="F21" s="64"/>
      <c r="G21" s="57"/>
      <c r="H21" s="65"/>
      <c r="I21" s="58"/>
      <c r="J21" s="58"/>
      <c r="K21" s="58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</row>
    <row r="22" spans="1:23" ht="12.75">
      <c r="A22" s="57"/>
      <c r="B22" s="57"/>
      <c r="C22" s="57"/>
      <c r="D22" s="57"/>
      <c r="E22" s="133"/>
      <c r="F22" s="133"/>
      <c r="G22" s="133"/>
      <c r="H22" s="57"/>
      <c r="I22" s="58"/>
      <c r="J22" s="58"/>
      <c r="K22" s="58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</row>
    <row r="23" spans="1:23" ht="12.75">
      <c r="A23" s="57"/>
      <c r="B23" s="57"/>
      <c r="C23" s="57"/>
      <c r="D23" s="57"/>
      <c r="E23" s="57"/>
      <c r="F23" s="57"/>
      <c r="G23" s="57"/>
      <c r="H23" s="57"/>
      <c r="I23" s="58"/>
      <c r="J23" s="58"/>
      <c r="K23" s="58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</row>
    <row r="24" spans="1:23" ht="12.75">
      <c r="A24" s="57"/>
      <c r="B24" s="57"/>
      <c r="C24" s="57"/>
      <c r="D24" s="57"/>
      <c r="E24" s="57"/>
      <c r="F24" s="57"/>
      <c r="G24" s="57"/>
      <c r="H24" s="57"/>
      <c r="I24" s="58"/>
      <c r="J24" s="58"/>
      <c r="K24" s="58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</row>
    <row r="25" spans="1:23" ht="12.75">
      <c r="A25" s="57"/>
      <c r="B25" s="57"/>
      <c r="C25" s="57"/>
      <c r="D25" s="57"/>
      <c r="E25" s="57"/>
      <c r="F25" s="57"/>
      <c r="G25" s="57"/>
      <c r="H25" s="57"/>
      <c r="I25" s="58"/>
      <c r="J25" s="58"/>
      <c r="K25" s="58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</row>
    <row r="26" spans="1:23" ht="12.75">
      <c r="A26" s="57"/>
      <c r="B26" s="57"/>
      <c r="C26" s="57"/>
      <c r="D26" s="57"/>
      <c r="E26" s="57"/>
      <c r="F26" s="57"/>
      <c r="G26" s="57"/>
      <c r="H26" s="57"/>
      <c r="I26" s="58"/>
      <c r="J26" s="58"/>
      <c r="K26" s="58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</row>
    <row r="27" spans="1:23" ht="12.75">
      <c r="A27" s="57"/>
      <c r="B27" s="57"/>
      <c r="C27" s="57"/>
      <c r="D27" s="57"/>
      <c r="E27" s="57"/>
      <c r="F27" s="57"/>
      <c r="G27" s="57"/>
      <c r="H27" s="57"/>
      <c r="I27" s="58"/>
      <c r="J27" s="58"/>
      <c r="K27" s="58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</row>
    <row r="28" spans="1:23" ht="12.75">
      <c r="A28" s="57"/>
      <c r="B28" s="57"/>
      <c r="C28" s="57"/>
      <c r="D28" s="57"/>
      <c r="E28" s="57"/>
      <c r="F28" s="57"/>
      <c r="G28" s="57"/>
      <c r="H28" s="57"/>
      <c r="I28" s="58"/>
      <c r="J28" s="58"/>
      <c r="K28" s="58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</row>
    <row r="29" spans="1:23" ht="12.75">
      <c r="A29" s="57"/>
      <c r="B29" s="57"/>
      <c r="C29" s="57"/>
      <c r="D29" s="57"/>
      <c r="E29" s="57"/>
      <c r="F29" s="57"/>
      <c r="G29" s="57"/>
      <c r="H29" s="57"/>
      <c r="I29" s="58"/>
      <c r="J29" s="58"/>
      <c r="K29" s="58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</row>
    <row r="30" spans="1:23" ht="12.75">
      <c r="A30" s="57"/>
      <c r="B30" s="57"/>
      <c r="C30" s="57"/>
      <c r="D30" s="57"/>
      <c r="E30" s="57"/>
      <c r="F30" s="57"/>
      <c r="G30" s="57"/>
      <c r="H30" s="57"/>
      <c r="I30" s="58"/>
      <c r="J30" s="58"/>
      <c r="K30" s="58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</row>
    <row r="31" spans="1:23" ht="12.75">
      <c r="A31" s="57"/>
      <c r="B31" s="57"/>
      <c r="C31" s="57"/>
      <c r="D31" s="57"/>
      <c r="E31" s="57"/>
      <c r="F31" s="57"/>
      <c r="G31" s="57"/>
      <c r="H31" s="57"/>
      <c r="I31" s="58"/>
      <c r="J31" s="58"/>
      <c r="K31" s="58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</row>
    <row r="32" spans="1:23" ht="12.75">
      <c r="A32" s="57"/>
      <c r="B32" s="57"/>
      <c r="C32" s="57"/>
      <c r="D32" s="57"/>
      <c r="E32" s="57"/>
      <c r="F32" s="57"/>
      <c r="G32" s="57"/>
      <c r="H32" s="57"/>
      <c r="I32" s="58"/>
      <c r="J32" s="58"/>
      <c r="K32" s="58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</row>
    <row r="33" spans="1:23" ht="12.75">
      <c r="A33" s="57"/>
      <c r="B33" s="57"/>
      <c r="C33" s="57"/>
      <c r="D33" s="57"/>
      <c r="E33" s="57"/>
      <c r="F33" s="57"/>
      <c r="G33" s="57"/>
      <c r="H33" s="57"/>
      <c r="I33" s="58"/>
      <c r="J33" s="58"/>
      <c r="K33" s="58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</row>
    <row r="34" spans="1:23" ht="12.75">
      <c r="A34" s="57"/>
      <c r="B34" s="57"/>
      <c r="C34" s="57"/>
      <c r="D34" s="57"/>
      <c r="E34" s="57"/>
      <c r="F34" s="57"/>
      <c r="G34" s="57"/>
      <c r="H34" s="57"/>
      <c r="I34" s="58"/>
      <c r="J34" s="58"/>
      <c r="K34" s="58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</row>
    <row r="35" spans="1:23" ht="12.75">
      <c r="A35" s="57"/>
      <c r="B35" s="57"/>
      <c r="C35" s="57"/>
      <c r="D35" s="57"/>
      <c r="E35" s="57"/>
      <c r="F35" s="57"/>
      <c r="G35" s="57"/>
      <c r="H35" s="57"/>
      <c r="I35" s="58"/>
      <c r="J35" s="58"/>
      <c r="K35" s="58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</row>
    <row r="36" spans="1:23" ht="12.75">
      <c r="A36" s="57"/>
      <c r="B36" s="57"/>
      <c r="C36" s="57"/>
      <c r="D36" s="57"/>
      <c r="E36" s="57"/>
      <c r="F36" s="57"/>
      <c r="G36" s="57"/>
      <c r="H36" s="57"/>
      <c r="I36" s="58"/>
      <c r="J36" s="58"/>
      <c r="K36" s="58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</row>
    <row r="37" spans="1:23" ht="12.75">
      <c r="A37" s="57"/>
      <c r="B37" s="57"/>
      <c r="C37" s="57"/>
      <c r="D37" s="57"/>
      <c r="E37" s="57"/>
      <c r="F37" s="57"/>
      <c r="G37" s="57"/>
      <c r="H37" s="57"/>
      <c r="I37" s="58"/>
      <c r="J37" s="58"/>
      <c r="K37" s="58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</row>
    <row r="38" spans="1:23" ht="12.75">
      <c r="A38" s="57"/>
      <c r="B38" s="57"/>
      <c r="C38" s="57"/>
      <c r="D38" s="57"/>
      <c r="E38" s="57"/>
      <c r="F38" s="57"/>
      <c r="G38" s="57"/>
      <c r="H38" s="57"/>
      <c r="I38" s="58"/>
      <c r="J38" s="58"/>
      <c r="K38" s="58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</row>
    <row r="39" spans="1:23" ht="12.75">
      <c r="A39" s="57"/>
      <c r="B39" s="57"/>
      <c r="C39" s="57"/>
      <c r="D39" s="57"/>
      <c r="E39" s="57"/>
      <c r="F39" s="57"/>
      <c r="G39" s="57"/>
      <c r="H39" s="57"/>
      <c r="I39" s="58"/>
      <c r="J39" s="58"/>
      <c r="K39" s="58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</row>
    <row r="40" spans="1:23" ht="12.75">
      <c r="A40" s="57"/>
      <c r="B40" s="57"/>
      <c r="C40" s="57"/>
      <c r="D40" s="57"/>
      <c r="E40" s="57"/>
      <c r="F40" s="57"/>
      <c r="G40" s="57"/>
      <c r="H40" s="57"/>
      <c r="I40" s="58"/>
      <c r="J40" s="58"/>
      <c r="K40" s="58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</row>
    <row r="41" spans="1:23" ht="12.75">
      <c r="A41" s="57"/>
      <c r="B41" s="57"/>
      <c r="C41" s="57"/>
      <c r="D41" s="57"/>
      <c r="E41" s="57"/>
      <c r="F41" s="57"/>
      <c r="G41" s="57"/>
      <c r="H41" s="57"/>
      <c r="I41" s="58"/>
      <c r="J41" s="58"/>
      <c r="K41" s="58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</row>
    <row r="42" spans="1:23" ht="12.75">
      <c r="A42" s="57"/>
      <c r="B42" s="57"/>
      <c r="C42" s="57"/>
      <c r="D42" s="57"/>
      <c r="E42" s="57"/>
      <c r="F42" s="57"/>
      <c r="G42" s="57"/>
      <c r="H42" s="57"/>
      <c r="I42" s="58"/>
      <c r="J42" s="58"/>
      <c r="K42" s="58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</row>
    <row r="43" spans="1:23" ht="12.75">
      <c r="A43" s="57"/>
      <c r="B43" s="57"/>
      <c r="C43" s="57"/>
      <c r="D43" s="57"/>
      <c r="E43" s="57"/>
      <c r="F43" s="57"/>
      <c r="G43" s="57"/>
      <c r="H43" s="57"/>
      <c r="I43" s="58"/>
      <c r="J43" s="58"/>
      <c r="K43" s="58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23" ht="12.75">
      <c r="A44" s="57"/>
      <c r="B44" s="57"/>
      <c r="C44" s="57"/>
      <c r="D44" s="57"/>
      <c r="E44" s="57"/>
      <c r="F44" s="57"/>
      <c r="G44" s="57"/>
      <c r="H44" s="57"/>
      <c r="I44" s="58"/>
      <c r="J44" s="58"/>
      <c r="K44" s="58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</row>
    <row r="45" spans="1:23" ht="12.75">
      <c r="A45" s="57"/>
      <c r="B45" s="57"/>
      <c r="C45" s="57"/>
      <c r="D45" s="57"/>
      <c r="E45" s="57"/>
      <c r="F45" s="57"/>
      <c r="G45" s="57"/>
      <c r="H45" s="57"/>
      <c r="I45" s="58"/>
      <c r="J45" s="58"/>
      <c r="K45" s="58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</row>
    <row r="46" spans="1:23" ht="12.75">
      <c r="A46" s="57"/>
      <c r="B46" s="57"/>
      <c r="C46" s="57"/>
      <c r="D46" s="57"/>
      <c r="E46" s="57"/>
      <c r="F46" s="57"/>
      <c r="G46" s="57"/>
      <c r="H46" s="57"/>
      <c r="I46" s="58"/>
      <c r="J46" s="58"/>
      <c r="K46" s="58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</row>
    <row r="47" spans="1:23" ht="12.75">
      <c r="A47" s="57"/>
      <c r="B47" s="57"/>
      <c r="C47" s="57"/>
      <c r="D47" s="57"/>
      <c r="E47" s="57"/>
      <c r="F47" s="57"/>
      <c r="G47" s="57"/>
      <c r="H47" s="57"/>
      <c r="I47" s="58"/>
      <c r="J47" s="58"/>
      <c r="K47" s="58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1:23" ht="12.75">
      <c r="A48" s="57"/>
      <c r="B48" s="57"/>
      <c r="C48" s="57"/>
      <c r="D48" s="57"/>
      <c r="E48" s="57"/>
      <c r="F48" s="57"/>
      <c r="G48" s="57"/>
      <c r="H48" s="57"/>
      <c r="I48" s="58"/>
      <c r="J48" s="58"/>
      <c r="K48" s="58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</row>
    <row r="49" spans="1:23" ht="12.75">
      <c r="A49" s="57"/>
      <c r="B49" s="57"/>
      <c r="C49" s="57"/>
      <c r="D49" s="57"/>
      <c r="E49" s="57"/>
      <c r="F49" s="57"/>
      <c r="G49" s="57"/>
      <c r="H49" s="57"/>
      <c r="I49" s="58"/>
      <c r="J49" s="58"/>
      <c r="K49" s="58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</row>
    <row r="50" spans="1:23" ht="12.75">
      <c r="A50" s="57"/>
      <c r="B50" s="57"/>
      <c r="C50" s="57"/>
      <c r="D50" s="57"/>
      <c r="E50" s="57"/>
      <c r="F50" s="57"/>
      <c r="G50" s="57"/>
      <c r="H50" s="57"/>
      <c r="I50" s="58"/>
      <c r="J50" s="58"/>
      <c r="K50" s="58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</row>
    <row r="51" spans="1:23" ht="12.75">
      <c r="A51" s="57"/>
      <c r="B51" s="57"/>
      <c r="C51" s="57"/>
      <c r="D51" s="57"/>
      <c r="E51" s="57"/>
      <c r="F51" s="57"/>
      <c r="G51" s="57"/>
      <c r="H51" s="57"/>
      <c r="I51" s="58"/>
      <c r="J51" s="58"/>
      <c r="K51" s="58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</row>
    <row r="52" spans="1:23" ht="12.75">
      <c r="A52" s="57"/>
      <c r="B52" s="57"/>
      <c r="C52" s="57"/>
      <c r="D52" s="57"/>
      <c r="E52" s="57"/>
      <c r="F52" s="57"/>
      <c r="G52" s="57"/>
      <c r="H52" s="57"/>
      <c r="I52" s="58"/>
      <c r="J52" s="58"/>
      <c r="K52" s="58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</row>
    <row r="53" spans="1:23" ht="12.75">
      <c r="A53" s="57"/>
      <c r="B53" s="57"/>
      <c r="C53" s="57"/>
      <c r="D53" s="57"/>
      <c r="E53" s="57"/>
      <c r="F53" s="57"/>
      <c r="G53" s="57"/>
      <c r="H53" s="57"/>
      <c r="I53" s="58"/>
      <c r="J53" s="58"/>
      <c r="K53" s="58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</row>
    <row r="54" spans="1:23" ht="12.75">
      <c r="A54" s="57"/>
      <c r="B54" s="57"/>
      <c r="C54" s="57"/>
      <c r="D54" s="57"/>
      <c r="E54" s="57"/>
      <c r="F54" s="57"/>
      <c r="G54" s="57"/>
      <c r="H54" s="57"/>
      <c r="I54" s="58"/>
      <c r="J54" s="58"/>
      <c r="K54" s="58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</row>
    <row r="55" spans="1:23" ht="12.75">
      <c r="A55" s="57"/>
      <c r="B55" s="57"/>
      <c r="C55" s="57"/>
      <c r="D55" s="57"/>
      <c r="E55" s="57"/>
      <c r="F55" s="57"/>
      <c r="G55" s="57"/>
      <c r="H55" s="57"/>
      <c r="I55" s="58"/>
      <c r="J55" s="58"/>
      <c r="K55" s="58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</row>
    <row r="56" spans="1:23" ht="12.75">
      <c r="A56" s="57"/>
      <c r="B56" s="57"/>
      <c r="C56" s="57"/>
      <c r="D56" s="57"/>
      <c r="E56" s="57"/>
      <c r="F56" s="57"/>
      <c r="G56" s="57"/>
      <c r="H56" s="57"/>
      <c r="I56" s="58"/>
      <c r="J56" s="58"/>
      <c r="K56" s="58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</row>
    <row r="57" spans="1:23" ht="12.75">
      <c r="A57" s="57"/>
      <c r="B57" s="57"/>
      <c r="C57" s="57"/>
      <c r="D57" s="57"/>
      <c r="E57" s="57"/>
      <c r="F57" s="57"/>
      <c r="G57" s="57"/>
      <c r="H57" s="57"/>
      <c r="I57" s="58"/>
      <c r="J57" s="58"/>
      <c r="K57" s="58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</row>
    <row r="58" spans="1:23" ht="12.75">
      <c r="A58" s="57"/>
      <c r="B58" s="57"/>
      <c r="C58" s="57"/>
      <c r="D58" s="57"/>
      <c r="E58" s="57"/>
      <c r="F58" s="57"/>
      <c r="G58" s="57"/>
      <c r="H58" s="57"/>
      <c r="I58" s="58"/>
      <c r="J58" s="58"/>
      <c r="K58" s="58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</row>
    <row r="59" spans="1:23" ht="12.75">
      <c r="A59" s="57"/>
      <c r="B59" s="57"/>
      <c r="C59" s="57"/>
      <c r="D59" s="57"/>
      <c r="E59" s="57"/>
      <c r="F59" s="57"/>
      <c r="G59" s="57"/>
      <c r="H59" s="57"/>
      <c r="I59" s="58"/>
      <c r="J59" s="58"/>
      <c r="K59" s="58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</row>
    <row r="60" spans="1:23" ht="12.75">
      <c r="A60" s="57"/>
      <c r="B60" s="57"/>
      <c r="C60" s="57"/>
      <c r="D60" s="57"/>
      <c r="E60" s="57"/>
      <c r="F60" s="57"/>
      <c r="G60" s="57"/>
      <c r="H60" s="57"/>
      <c r="I60" s="58"/>
      <c r="J60" s="58"/>
      <c r="K60" s="58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</row>
    <row r="61" spans="1:23" ht="12.75">
      <c r="A61" s="57"/>
      <c r="B61" s="57"/>
      <c r="C61" s="57"/>
      <c r="D61" s="57"/>
      <c r="E61" s="57"/>
      <c r="F61" s="57"/>
      <c r="G61" s="57"/>
      <c r="H61" s="57"/>
      <c r="I61" s="58"/>
      <c r="J61" s="58"/>
      <c r="K61" s="58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</row>
  </sheetData>
  <sheetProtection/>
  <mergeCells count="10">
    <mergeCell ref="E20:G20"/>
    <mergeCell ref="E22:G22"/>
    <mergeCell ref="B2:K2"/>
    <mergeCell ref="B3:K3"/>
    <mergeCell ref="B5:K5"/>
    <mergeCell ref="B18:K18"/>
    <mergeCell ref="I10:J10"/>
    <mergeCell ref="I12:J12"/>
    <mergeCell ref="I9:J9"/>
    <mergeCell ref="I13:J13"/>
  </mergeCells>
  <printOptions/>
  <pageMargins left="0.7480314960629921" right="0.7480314960629921" top="0.984251968503937" bottom="0.984251968503937" header="0" footer="0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76" t="s">
        <v>25</v>
      </c>
      <c r="B2" s="176"/>
      <c r="C2" s="176"/>
      <c r="D2" s="176"/>
      <c r="E2" s="176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28</v>
      </c>
      <c r="G3" t="s">
        <v>2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N3" t="s">
        <v>2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U3" t="s">
        <v>2</v>
      </c>
      <c r="V3" t="s">
        <v>4</v>
      </c>
      <c r="W3" t="s">
        <v>5</v>
      </c>
      <c r="X3" t="s">
        <v>6</v>
      </c>
      <c r="Y3" t="s">
        <v>7</v>
      </c>
      <c r="Z3" t="s">
        <v>8</v>
      </c>
      <c r="AB3" t="s">
        <v>2</v>
      </c>
      <c r="AC3" t="s">
        <v>4</v>
      </c>
      <c r="AD3" t="s">
        <v>5</v>
      </c>
      <c r="AE3" t="s">
        <v>6</v>
      </c>
      <c r="AF3" t="s">
        <v>7</v>
      </c>
      <c r="AG3" t="s">
        <v>8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23</v>
      </c>
    </row>
    <row r="15" spans="7:35" ht="12.75">
      <c r="G15" t="s">
        <v>2</v>
      </c>
      <c r="H15" t="s">
        <v>4</v>
      </c>
      <c r="I15" t="s">
        <v>5</v>
      </c>
      <c r="J15" t="s">
        <v>6</v>
      </c>
      <c r="K15" t="s">
        <v>7</v>
      </c>
      <c r="L15" t="s">
        <v>8</v>
      </c>
      <c r="M15" t="s">
        <v>3</v>
      </c>
      <c r="O15" t="s">
        <v>9</v>
      </c>
      <c r="S15" t="s">
        <v>10</v>
      </c>
      <c r="W15" t="s">
        <v>11</v>
      </c>
      <c r="AA15" t="s">
        <v>12</v>
      </c>
      <c r="AE15" t="s">
        <v>13</v>
      </c>
      <c r="AI15" t="s">
        <v>14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24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76" t="s">
        <v>25</v>
      </c>
      <c r="B2" s="176"/>
      <c r="C2" s="176"/>
      <c r="D2" s="176"/>
      <c r="E2" s="176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28</v>
      </c>
      <c r="G3" t="s">
        <v>2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N3" t="s">
        <v>2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U3" t="s">
        <v>2</v>
      </c>
      <c r="V3" t="s">
        <v>4</v>
      </c>
      <c r="W3" t="s">
        <v>5</v>
      </c>
      <c r="X3" t="s">
        <v>6</v>
      </c>
      <c r="Y3" t="s">
        <v>7</v>
      </c>
      <c r="Z3" t="s">
        <v>8</v>
      </c>
      <c r="AB3" t="s">
        <v>2</v>
      </c>
      <c r="AC3" t="s">
        <v>4</v>
      </c>
      <c r="AD3" t="s">
        <v>5</v>
      </c>
      <c r="AE3" t="s">
        <v>6</v>
      </c>
      <c r="AF3" t="s">
        <v>7</v>
      </c>
      <c r="AG3" t="s">
        <v>8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23</v>
      </c>
    </row>
    <row r="15" spans="7:35" ht="12.75">
      <c r="G15" t="s">
        <v>2</v>
      </c>
      <c r="H15" t="s">
        <v>4</v>
      </c>
      <c r="I15" t="s">
        <v>5</v>
      </c>
      <c r="J15" t="s">
        <v>6</v>
      </c>
      <c r="K15" t="s">
        <v>7</v>
      </c>
      <c r="L15" t="s">
        <v>8</v>
      </c>
      <c r="M15" t="s">
        <v>3</v>
      </c>
      <c r="O15" t="s">
        <v>9</v>
      </c>
      <c r="S15" t="s">
        <v>10</v>
      </c>
      <c r="W15" t="s">
        <v>11</v>
      </c>
      <c r="AA15" t="s">
        <v>12</v>
      </c>
      <c r="AE15" t="s">
        <v>13</v>
      </c>
      <c r="AI15" t="s">
        <v>14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24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76" t="s">
        <v>25</v>
      </c>
      <c r="B2" s="176"/>
      <c r="C2" s="176"/>
      <c r="D2" s="176"/>
      <c r="E2" s="176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28</v>
      </c>
      <c r="G3" t="s">
        <v>2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N3" t="s">
        <v>2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U3" t="s">
        <v>2</v>
      </c>
      <c r="V3" t="s">
        <v>4</v>
      </c>
      <c r="W3" t="s">
        <v>5</v>
      </c>
      <c r="X3" t="s">
        <v>6</v>
      </c>
      <c r="Y3" t="s">
        <v>7</v>
      </c>
      <c r="Z3" t="s">
        <v>8</v>
      </c>
      <c r="AB3" t="s">
        <v>2</v>
      </c>
      <c r="AC3" t="s">
        <v>4</v>
      </c>
      <c r="AD3" t="s">
        <v>5</v>
      </c>
      <c r="AE3" t="s">
        <v>6</v>
      </c>
      <c r="AF3" t="s">
        <v>7</v>
      </c>
      <c r="AG3" t="s">
        <v>8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23</v>
      </c>
    </row>
    <row r="15" spans="7:35" ht="12.75">
      <c r="G15" t="s">
        <v>2</v>
      </c>
      <c r="H15" t="s">
        <v>4</v>
      </c>
      <c r="I15" t="s">
        <v>5</v>
      </c>
      <c r="J15" t="s">
        <v>6</v>
      </c>
      <c r="K15" t="s">
        <v>7</v>
      </c>
      <c r="L15" t="s">
        <v>8</v>
      </c>
      <c r="M15" t="s">
        <v>3</v>
      </c>
      <c r="O15" t="s">
        <v>9</v>
      </c>
      <c r="S15" t="s">
        <v>10</v>
      </c>
      <c r="W15" t="s">
        <v>11</v>
      </c>
      <c r="AA15" t="s">
        <v>12</v>
      </c>
      <c r="AE15" t="s">
        <v>13</v>
      </c>
      <c r="AI15" t="s">
        <v>14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24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76" t="s">
        <v>25</v>
      </c>
      <c r="B2" s="176"/>
      <c r="C2" s="176"/>
      <c r="D2" s="176"/>
      <c r="E2" s="176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28</v>
      </c>
      <c r="G3" t="s">
        <v>2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N3" t="s">
        <v>2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U3" t="s">
        <v>2</v>
      </c>
      <c r="V3" t="s">
        <v>4</v>
      </c>
      <c r="W3" t="s">
        <v>5</v>
      </c>
      <c r="X3" t="s">
        <v>6</v>
      </c>
      <c r="Y3" t="s">
        <v>7</v>
      </c>
      <c r="Z3" t="s">
        <v>8</v>
      </c>
      <c r="AB3" t="s">
        <v>2</v>
      </c>
      <c r="AC3" t="s">
        <v>4</v>
      </c>
      <c r="AD3" t="s">
        <v>5</v>
      </c>
      <c r="AE3" t="s">
        <v>6</v>
      </c>
      <c r="AF3" t="s">
        <v>7</v>
      </c>
      <c r="AG3" t="s">
        <v>8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23</v>
      </c>
    </row>
    <row r="15" spans="7:35" ht="12.75">
      <c r="G15" t="s">
        <v>2</v>
      </c>
      <c r="H15" t="s">
        <v>4</v>
      </c>
      <c r="I15" t="s">
        <v>5</v>
      </c>
      <c r="J15" t="s">
        <v>6</v>
      </c>
      <c r="K15" t="s">
        <v>7</v>
      </c>
      <c r="L15" t="s">
        <v>8</v>
      </c>
      <c r="M15" t="s">
        <v>3</v>
      </c>
      <c r="O15" t="s">
        <v>9</v>
      </c>
      <c r="S15" t="s">
        <v>10</v>
      </c>
      <c r="W15" t="s">
        <v>11</v>
      </c>
      <c r="AA15" t="s">
        <v>12</v>
      </c>
      <c r="AE15" t="s">
        <v>13</v>
      </c>
      <c r="AI15" t="s">
        <v>14</v>
      </c>
    </row>
    <row r="16" spans="6:36" ht="12.75">
      <c r="F16" t="e">
        <f>G2</f>
        <v>#REF!</v>
      </c>
      <c r="G16" t="e">
        <f>G10</f>
        <v>#REF!</v>
      </c>
      <c r="H16" t="e">
        <f aca="true" t="shared" si="28" ref="H16:M16">H10</f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24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1"/>
  <sheetViews>
    <sheetView showGridLines="0" showRowColHeaders="0" showOutlineSymbols="0" zoomScalePageLayoutView="0" workbookViewId="0" topLeftCell="A1">
      <selection activeCell="V20" sqref="V20"/>
    </sheetView>
  </sheetViews>
  <sheetFormatPr defaultColWidth="11.421875" defaultRowHeight="12.75"/>
  <cols>
    <col min="1" max="1" width="2.7109375" style="4" customWidth="1"/>
    <col min="2" max="2" width="14.28125" style="4" customWidth="1"/>
    <col min="3" max="3" width="3.28125" style="4" customWidth="1"/>
    <col min="4" max="4" width="1.7109375" style="4" customWidth="1"/>
    <col min="5" max="5" width="3.28125" style="4" customWidth="1"/>
    <col min="6" max="7" width="14.28125" style="4" customWidth="1"/>
    <col min="8" max="13" width="3.7109375" style="4" customWidth="1"/>
    <col min="14" max="14" width="3.8515625" style="4" customWidth="1"/>
    <col min="15" max="15" width="4.7109375" style="4" customWidth="1"/>
    <col min="16" max="16" width="5.7109375" style="4" customWidth="1"/>
    <col min="17" max="18" width="7.7109375" style="4" customWidth="1"/>
    <col min="19" max="19" width="5.7109375" style="4" customWidth="1"/>
    <col min="20" max="20" width="7.7109375" style="4" customWidth="1"/>
    <col min="21" max="16384" width="11.421875" style="4" customWidth="1"/>
  </cols>
  <sheetData>
    <row r="1" spans="1:32" s="5" customFormat="1" ht="34.5" customHeight="1">
      <c r="A1" s="149" t="s">
        <v>49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49">
        <v>2012</v>
      </c>
      <c r="U1" s="149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s="5" customFormat="1" ht="34.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49"/>
      <c r="U2" s="149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>
      <c r="A3" s="11"/>
      <c r="B3" s="11"/>
      <c r="C3" s="11"/>
      <c r="D3" s="11"/>
      <c r="E3" s="11"/>
      <c r="F3" s="11"/>
      <c r="G3" s="12"/>
      <c r="H3" s="11"/>
      <c r="I3" s="11"/>
      <c r="J3" s="11"/>
      <c r="K3" s="11"/>
      <c r="L3" s="13"/>
      <c r="M3" s="14"/>
      <c r="N3" s="11"/>
      <c r="O3" s="11"/>
      <c r="P3" s="11"/>
      <c r="Q3" s="11"/>
      <c r="R3" s="15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ht="12.75" customHeight="1">
      <c r="A4" s="11"/>
      <c r="B4" s="153" t="s">
        <v>0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1"/>
      <c r="O4" s="11"/>
      <c r="P4" s="156" t="s">
        <v>50</v>
      </c>
      <c r="Q4" s="157"/>
      <c r="R4" s="157"/>
      <c r="S4" s="157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ht="12.75" customHeight="1">
      <c r="A5" s="11"/>
      <c r="B5" s="68" t="s">
        <v>34</v>
      </c>
      <c r="C5" s="18"/>
      <c r="D5" s="18"/>
      <c r="E5" s="18"/>
      <c r="F5" s="68" t="s">
        <v>34</v>
      </c>
      <c r="G5" s="68" t="s">
        <v>33</v>
      </c>
      <c r="H5" s="155" t="s">
        <v>15</v>
      </c>
      <c r="I5" s="155"/>
      <c r="J5" s="155" t="s">
        <v>27</v>
      </c>
      <c r="K5" s="155"/>
      <c r="L5" s="155" t="s">
        <v>32</v>
      </c>
      <c r="M5" s="155"/>
      <c r="N5" s="11"/>
      <c r="O5" s="11"/>
      <c r="P5" s="157"/>
      <c r="Q5" s="157"/>
      <c r="R5" s="157"/>
      <c r="S5" s="157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14.25" customHeight="1">
      <c r="A6" s="16">
        <f aca="true" t="shared" si="0" ref="A6:A11">IF(OR(L6="finalizado",L6="en juego",L6="hoy!"),"Ø","")</f>
      </c>
      <c r="B6" s="81" t="s">
        <v>72</v>
      </c>
      <c r="C6" s="82">
        <v>3</v>
      </c>
      <c r="D6" s="83" t="s">
        <v>1</v>
      </c>
      <c r="E6" s="82">
        <v>0</v>
      </c>
      <c r="F6" s="84" t="s">
        <v>73</v>
      </c>
      <c r="G6" s="85" t="s">
        <v>71</v>
      </c>
      <c r="H6" s="147">
        <v>41059</v>
      </c>
      <c r="I6" s="148"/>
      <c r="J6" s="143">
        <v>0.4375</v>
      </c>
      <c r="K6" s="144"/>
      <c r="L6" s="145">
        <v>1</v>
      </c>
      <c r="M6" s="146"/>
      <c r="N6" s="11"/>
      <c r="O6" s="17"/>
      <c r="P6" s="11"/>
      <c r="Q6" s="11"/>
      <c r="R6" s="12"/>
      <c r="S6" s="17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14.25" customHeight="1">
      <c r="A7" s="16">
        <f t="shared" si="0"/>
      </c>
      <c r="B7" s="81" t="s">
        <v>57</v>
      </c>
      <c r="C7" s="82">
        <v>3</v>
      </c>
      <c r="D7" s="83" t="s">
        <v>1</v>
      </c>
      <c r="E7" s="82">
        <v>1</v>
      </c>
      <c r="F7" s="84" t="s">
        <v>59</v>
      </c>
      <c r="G7" s="85" t="s">
        <v>71</v>
      </c>
      <c r="H7" s="147">
        <v>41059</v>
      </c>
      <c r="I7" s="148"/>
      <c r="J7" s="143">
        <v>0.4375</v>
      </c>
      <c r="K7" s="144"/>
      <c r="L7" s="145">
        <v>2</v>
      </c>
      <c r="M7" s="146"/>
      <c r="N7" s="24"/>
      <c r="O7" s="25"/>
      <c r="P7" s="86"/>
      <c r="Q7" s="151" t="s">
        <v>72</v>
      </c>
      <c r="R7" s="151"/>
      <c r="S7" s="87"/>
      <c r="T7" s="11"/>
      <c r="U7" s="4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14.25" customHeight="1">
      <c r="A8" s="16">
        <f t="shared" si="0"/>
      </c>
      <c r="B8" s="81" t="s">
        <v>73</v>
      </c>
      <c r="C8" s="82">
        <v>0</v>
      </c>
      <c r="D8" s="83" t="s">
        <v>1</v>
      </c>
      <c r="E8" s="82">
        <v>3</v>
      </c>
      <c r="F8" s="84" t="s">
        <v>58</v>
      </c>
      <c r="G8" s="85" t="s">
        <v>71</v>
      </c>
      <c r="H8" s="147">
        <v>41059</v>
      </c>
      <c r="I8" s="148"/>
      <c r="J8" s="143">
        <v>0.4513888888888889</v>
      </c>
      <c r="K8" s="144"/>
      <c r="L8" s="145">
        <v>1</v>
      </c>
      <c r="M8" s="146"/>
      <c r="N8" s="26"/>
      <c r="O8" s="27"/>
      <c r="P8" s="86"/>
      <c r="Q8" s="88"/>
      <c r="R8" s="88"/>
      <c r="S8" s="87"/>
      <c r="T8" s="11"/>
      <c r="U8" s="42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spans="1:32" ht="14.25" customHeight="1">
      <c r="A9" s="16">
        <f t="shared" si="0"/>
      </c>
      <c r="B9" s="81" t="s">
        <v>72</v>
      </c>
      <c r="C9" s="82">
        <v>3</v>
      </c>
      <c r="D9" s="83" t="s">
        <v>1</v>
      </c>
      <c r="E9" s="82">
        <v>0</v>
      </c>
      <c r="F9" s="84" t="s">
        <v>59</v>
      </c>
      <c r="G9" s="85" t="s">
        <v>71</v>
      </c>
      <c r="H9" s="147">
        <v>41059</v>
      </c>
      <c r="I9" s="148"/>
      <c r="J9" s="143">
        <v>0.4513888888888889</v>
      </c>
      <c r="K9" s="144"/>
      <c r="L9" s="145">
        <v>2</v>
      </c>
      <c r="M9" s="146"/>
      <c r="N9" s="11"/>
      <c r="O9" s="17"/>
      <c r="P9" s="86"/>
      <c r="Q9" s="151" t="s">
        <v>57</v>
      </c>
      <c r="R9" s="151"/>
      <c r="S9" s="87"/>
      <c r="T9" s="11"/>
      <c r="U9" s="4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2" ht="14.25" customHeight="1">
      <c r="A10" s="16">
        <f t="shared" si="0"/>
      </c>
      <c r="B10" s="81" t="s">
        <v>57</v>
      </c>
      <c r="C10" s="82">
        <v>3</v>
      </c>
      <c r="D10" s="83" t="s">
        <v>1</v>
      </c>
      <c r="E10" s="82">
        <v>0</v>
      </c>
      <c r="F10" s="84" t="s">
        <v>58</v>
      </c>
      <c r="G10" s="85" t="s">
        <v>71</v>
      </c>
      <c r="H10" s="147">
        <v>41059</v>
      </c>
      <c r="I10" s="148"/>
      <c r="J10" s="143">
        <v>0.46527777777777773</v>
      </c>
      <c r="K10" s="144"/>
      <c r="L10" s="145">
        <v>1</v>
      </c>
      <c r="M10" s="146"/>
      <c r="N10" s="11"/>
      <c r="O10" s="17"/>
      <c r="P10" s="86"/>
      <c r="Q10" s="88"/>
      <c r="R10" s="88"/>
      <c r="S10" s="87"/>
      <c r="T10" s="11"/>
      <c r="U10" s="42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32" ht="14.25" customHeight="1">
      <c r="A11" s="16">
        <f t="shared" si="0"/>
      </c>
      <c r="B11" s="81" t="s">
        <v>59</v>
      </c>
      <c r="C11" s="82">
        <v>3</v>
      </c>
      <c r="D11" s="83" t="s">
        <v>1</v>
      </c>
      <c r="E11" s="82">
        <v>0</v>
      </c>
      <c r="F11" s="84" t="s">
        <v>73</v>
      </c>
      <c r="G11" s="85" t="s">
        <v>71</v>
      </c>
      <c r="H11" s="147">
        <v>41059</v>
      </c>
      <c r="I11" s="148"/>
      <c r="J11" s="143">
        <v>0.46527777777777773</v>
      </c>
      <c r="K11" s="144"/>
      <c r="L11" s="145">
        <v>2</v>
      </c>
      <c r="M11" s="146"/>
      <c r="N11" s="11"/>
      <c r="O11" s="17"/>
      <c r="P11" s="86"/>
      <c r="Q11" s="151" t="s">
        <v>59</v>
      </c>
      <c r="R11" s="151"/>
      <c r="S11" s="87"/>
      <c r="T11" s="11"/>
      <c r="U11" s="43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ht="14.25" customHeight="1">
      <c r="A12" s="17"/>
      <c r="B12" s="81" t="s">
        <v>72</v>
      </c>
      <c r="C12" s="82">
        <v>3</v>
      </c>
      <c r="D12" s="83" t="s">
        <v>1</v>
      </c>
      <c r="E12" s="82">
        <v>1</v>
      </c>
      <c r="F12" s="84" t="s">
        <v>58</v>
      </c>
      <c r="G12" s="85" t="s">
        <v>71</v>
      </c>
      <c r="H12" s="147">
        <v>41059</v>
      </c>
      <c r="I12" s="148"/>
      <c r="J12" s="143">
        <v>0.4791666666666667</v>
      </c>
      <c r="K12" s="144"/>
      <c r="L12" s="145">
        <v>1</v>
      </c>
      <c r="M12" s="146"/>
      <c r="N12" s="11"/>
      <c r="O12" s="17"/>
      <c r="P12" s="86"/>
      <c r="Q12" s="88"/>
      <c r="R12" s="88"/>
      <c r="S12" s="87"/>
      <c r="T12" s="11"/>
      <c r="U12" s="42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2" ht="14.25" customHeight="1">
      <c r="A13" s="11"/>
      <c r="B13" s="81" t="s">
        <v>57</v>
      </c>
      <c r="C13" s="82">
        <v>3</v>
      </c>
      <c r="D13" s="83" t="s">
        <v>1</v>
      </c>
      <c r="E13" s="82">
        <v>0</v>
      </c>
      <c r="F13" s="84" t="s">
        <v>73</v>
      </c>
      <c r="G13" s="85" t="s">
        <v>71</v>
      </c>
      <c r="H13" s="147">
        <v>41059</v>
      </c>
      <c r="I13" s="148"/>
      <c r="J13" s="143">
        <v>0.4791666666666667</v>
      </c>
      <c r="K13" s="144"/>
      <c r="L13" s="145">
        <v>2</v>
      </c>
      <c r="M13" s="146"/>
      <c r="N13" s="11"/>
      <c r="O13" s="17"/>
      <c r="P13" s="86"/>
      <c r="Q13" s="151" t="s">
        <v>73</v>
      </c>
      <c r="R13" s="151"/>
      <c r="S13" s="87"/>
      <c r="T13" s="11"/>
      <c r="U13" s="43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2" ht="14.25" customHeight="1">
      <c r="A14" s="11"/>
      <c r="B14" s="81" t="s">
        <v>59</v>
      </c>
      <c r="C14" s="82">
        <v>3</v>
      </c>
      <c r="D14" s="83" t="s">
        <v>1</v>
      </c>
      <c r="E14" s="82">
        <v>0</v>
      </c>
      <c r="F14" s="84" t="s">
        <v>58</v>
      </c>
      <c r="G14" s="85" t="s">
        <v>71</v>
      </c>
      <c r="H14" s="147">
        <v>41059</v>
      </c>
      <c r="I14" s="148"/>
      <c r="J14" s="143">
        <v>0.4930555555555556</v>
      </c>
      <c r="K14" s="144"/>
      <c r="L14" s="145">
        <v>1</v>
      </c>
      <c r="M14" s="146"/>
      <c r="N14" s="11"/>
      <c r="O14" s="17"/>
      <c r="P14" s="86"/>
      <c r="Q14" s="104"/>
      <c r="R14" s="104"/>
      <c r="S14" s="87"/>
      <c r="T14" s="11"/>
      <c r="U14" s="43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1:32" ht="14.25" customHeight="1">
      <c r="A15" s="11"/>
      <c r="B15" s="81" t="s">
        <v>72</v>
      </c>
      <c r="C15" s="82">
        <v>3</v>
      </c>
      <c r="D15" s="83" t="s">
        <v>1</v>
      </c>
      <c r="E15" s="82">
        <v>0</v>
      </c>
      <c r="F15" s="84" t="s">
        <v>57</v>
      </c>
      <c r="G15" s="85" t="s">
        <v>71</v>
      </c>
      <c r="H15" s="147">
        <v>41059</v>
      </c>
      <c r="I15" s="148"/>
      <c r="J15" s="143">
        <v>0.4930555555555556</v>
      </c>
      <c r="K15" s="144"/>
      <c r="L15" s="145">
        <v>2</v>
      </c>
      <c r="M15" s="146"/>
      <c r="N15" s="11"/>
      <c r="O15" s="17"/>
      <c r="P15" s="86"/>
      <c r="Q15" s="151" t="s">
        <v>58</v>
      </c>
      <c r="R15" s="151"/>
      <c r="S15" s="87"/>
      <c r="T15" s="11"/>
      <c r="U15" s="43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1:32" ht="13.5" customHeight="1">
      <c r="A16" s="11"/>
      <c r="B16" s="19"/>
      <c r="C16" s="20"/>
      <c r="D16" s="21"/>
      <c r="E16" s="20"/>
      <c r="F16" s="17"/>
      <c r="G16" s="22"/>
      <c r="H16" s="21"/>
      <c r="I16" s="21"/>
      <c r="J16" s="13"/>
      <c r="K16" s="13"/>
      <c r="L16" s="23"/>
      <c r="M16" s="23"/>
      <c r="N16" s="11"/>
      <c r="O16" s="17"/>
      <c r="P16" s="11"/>
      <c r="Q16" s="28"/>
      <c r="R16" s="29"/>
      <c r="S16" s="17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 ht="12.75">
      <c r="A17" s="11"/>
      <c r="B17" s="11"/>
      <c r="C17" s="11"/>
      <c r="D17" s="11"/>
      <c r="E17" s="11"/>
      <c r="F17" s="11"/>
      <c r="G17" s="154" t="s">
        <v>48</v>
      </c>
      <c r="H17" s="154"/>
      <c r="I17" s="154"/>
      <c r="J17" s="154"/>
      <c r="K17" s="154"/>
      <c r="L17" s="154"/>
      <c r="M17" s="154"/>
      <c r="N17" s="154"/>
      <c r="O17" s="154"/>
      <c r="P17" s="11"/>
      <c r="Q17" s="30"/>
      <c r="R17" s="15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2" ht="12.75">
      <c r="A18" s="11"/>
      <c r="B18" s="11"/>
      <c r="C18" s="11"/>
      <c r="D18" s="11"/>
      <c r="E18" s="11"/>
      <c r="F18" s="11"/>
      <c r="G18" s="45"/>
      <c r="H18" s="46" t="s">
        <v>16</v>
      </c>
      <c r="I18" s="46" t="s">
        <v>17</v>
      </c>
      <c r="J18" s="46" t="s">
        <v>18</v>
      </c>
      <c r="K18" s="46" t="s">
        <v>19</v>
      </c>
      <c r="L18" s="46" t="s">
        <v>30</v>
      </c>
      <c r="M18" s="46" t="s">
        <v>31</v>
      </c>
      <c r="N18" s="46" t="s">
        <v>20</v>
      </c>
      <c r="O18" s="46" t="s">
        <v>21</v>
      </c>
      <c r="P18" s="11"/>
      <c r="Q18" s="30"/>
      <c r="R18" s="15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ht="12.75">
      <c r="A19" s="11"/>
      <c r="B19" s="11"/>
      <c r="C19" s="11"/>
      <c r="D19" s="11"/>
      <c r="E19" s="11"/>
      <c r="F19" s="11"/>
      <c r="G19" s="89" t="s">
        <v>72</v>
      </c>
      <c r="H19" s="125">
        <v>4</v>
      </c>
      <c r="I19" s="125">
        <v>4</v>
      </c>
      <c r="J19" s="125">
        <v>0</v>
      </c>
      <c r="K19" s="125">
        <v>0</v>
      </c>
      <c r="L19" s="125">
        <v>12</v>
      </c>
      <c r="M19" s="125">
        <v>1</v>
      </c>
      <c r="N19" s="125">
        <v>11</v>
      </c>
      <c r="O19" s="90">
        <v>8</v>
      </c>
      <c r="P19" s="31"/>
      <c r="Q19" s="32"/>
      <c r="R19" s="33"/>
      <c r="S19" s="34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ht="12.75">
      <c r="A20" s="11"/>
      <c r="B20" s="11"/>
      <c r="C20" s="11"/>
      <c r="D20" s="11"/>
      <c r="E20" s="11"/>
      <c r="F20" s="11"/>
      <c r="G20" s="89" t="s">
        <v>57</v>
      </c>
      <c r="H20" s="125">
        <v>4</v>
      </c>
      <c r="I20" s="125">
        <v>3</v>
      </c>
      <c r="J20" s="125">
        <v>0</v>
      </c>
      <c r="K20" s="125">
        <v>1</v>
      </c>
      <c r="L20" s="125">
        <v>9</v>
      </c>
      <c r="M20" s="125">
        <v>4</v>
      </c>
      <c r="N20" s="125">
        <v>5</v>
      </c>
      <c r="O20" s="90">
        <v>7</v>
      </c>
      <c r="P20" s="31"/>
      <c r="Q20" s="32"/>
      <c r="R20" s="33"/>
      <c r="S20" s="34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ht="12.75">
      <c r="A21" s="11"/>
      <c r="B21" s="11"/>
      <c r="C21" s="11"/>
      <c r="D21" s="11"/>
      <c r="E21" s="11"/>
      <c r="F21" s="34"/>
      <c r="G21" s="91" t="s">
        <v>59</v>
      </c>
      <c r="H21" s="126">
        <v>4</v>
      </c>
      <c r="I21" s="126">
        <v>2</v>
      </c>
      <c r="J21" s="126">
        <v>0</v>
      </c>
      <c r="K21" s="126">
        <v>2</v>
      </c>
      <c r="L21" s="126">
        <v>7</v>
      </c>
      <c r="M21" s="126">
        <v>6</v>
      </c>
      <c r="N21" s="126">
        <v>1</v>
      </c>
      <c r="O21" s="92">
        <v>6</v>
      </c>
      <c r="P21" s="35"/>
      <c r="Q21" s="32"/>
      <c r="R21" s="33"/>
      <c r="S21" s="34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 ht="12.75">
      <c r="A22" s="11"/>
      <c r="B22" s="11"/>
      <c r="C22" s="11"/>
      <c r="D22" s="11"/>
      <c r="E22" s="11"/>
      <c r="F22" s="44"/>
      <c r="G22" s="91" t="s">
        <v>58</v>
      </c>
      <c r="H22" s="126">
        <v>4</v>
      </c>
      <c r="I22" s="126">
        <v>1</v>
      </c>
      <c r="J22" s="126">
        <v>0</v>
      </c>
      <c r="K22" s="126">
        <v>3</v>
      </c>
      <c r="L22" s="126">
        <v>4</v>
      </c>
      <c r="M22" s="126">
        <v>9</v>
      </c>
      <c r="N22" s="126">
        <v>-5</v>
      </c>
      <c r="O22" s="92">
        <v>5</v>
      </c>
      <c r="P22" s="35"/>
      <c r="Q22" s="36"/>
      <c r="R22" s="37"/>
      <c r="S22" s="35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32" ht="12.75">
      <c r="A23" s="11"/>
      <c r="B23" s="11"/>
      <c r="C23" s="11"/>
      <c r="D23" s="11"/>
      <c r="E23" s="11"/>
      <c r="F23" s="11"/>
      <c r="G23" s="91" t="s">
        <v>73</v>
      </c>
      <c r="H23" s="126">
        <v>4</v>
      </c>
      <c r="I23" s="126">
        <v>0</v>
      </c>
      <c r="J23" s="126">
        <v>0</v>
      </c>
      <c r="K23" s="126">
        <v>4</v>
      </c>
      <c r="L23" s="126">
        <v>0</v>
      </c>
      <c r="M23" s="126">
        <v>12</v>
      </c>
      <c r="N23" s="126">
        <v>-12</v>
      </c>
      <c r="O23" s="92">
        <v>4</v>
      </c>
      <c r="P23" s="38"/>
      <c r="Q23" s="39"/>
      <c r="R23" s="40"/>
      <c r="S23" s="38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2" ht="11.2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38"/>
      <c r="O24" s="38"/>
      <c r="P24" s="38"/>
      <c r="Q24" s="39"/>
      <c r="R24" s="40"/>
      <c r="S24" s="38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:32" ht="9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38"/>
      <c r="O25" s="38"/>
      <c r="P25" s="38"/>
      <c r="Q25" s="47"/>
      <c r="R25" s="12"/>
      <c r="S25" s="38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 ht="13.5">
      <c r="A26" s="11"/>
      <c r="B26" s="48"/>
      <c r="C26" s="49"/>
      <c r="D26" s="11"/>
      <c r="E26" s="11"/>
      <c r="F26" s="11"/>
      <c r="G26" s="11"/>
      <c r="H26" s="11"/>
      <c r="I26" s="11"/>
      <c r="J26" s="11"/>
      <c r="K26" s="11"/>
      <c r="L26" s="11"/>
      <c r="M26" s="45"/>
      <c r="N26" s="52"/>
      <c r="O26" s="52"/>
      <c r="P26" s="53" t="s">
        <v>22</v>
      </c>
      <c r="Q26" s="54">
        <f ca="1">TODAY()</f>
        <v>42415</v>
      </c>
      <c r="R26" s="55">
        <f ca="1">NOW()</f>
        <v>42415.85807106482</v>
      </c>
      <c r="S26" s="5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 ht="12.75" hidden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45"/>
      <c r="N27" s="50"/>
      <c r="O27" s="50"/>
      <c r="P27" s="50"/>
      <c r="Q27" s="50">
        <f>HOUR(R26)</f>
        <v>20</v>
      </c>
      <c r="R27" s="50">
        <f>MINUTE(R26)</f>
        <v>35</v>
      </c>
      <c r="S27" s="5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ht="12.75" hidden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45"/>
      <c r="N28" s="50"/>
      <c r="O28" s="50"/>
      <c r="P28" s="50"/>
      <c r="Q28" s="50"/>
      <c r="R28" s="56">
        <f>TIME(Q27,R27,0)</f>
        <v>0.8576388888888888</v>
      </c>
      <c r="S28" s="5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5"/>
      <c r="N29" s="50"/>
      <c r="O29" s="50"/>
      <c r="P29" s="50"/>
      <c r="Q29" s="50"/>
      <c r="R29" s="50"/>
      <c r="S29" s="5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45"/>
      <c r="N30" s="50"/>
      <c r="O30" s="50"/>
      <c r="P30" s="50"/>
      <c r="Q30" s="150" t="s">
        <v>26</v>
      </c>
      <c r="R30" s="150"/>
      <c r="S30" s="5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38"/>
      <c r="O31" s="38"/>
      <c r="P31" s="38"/>
      <c r="Q31" s="51"/>
      <c r="R31" s="51"/>
      <c r="S31" s="5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:3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1:3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3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3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3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3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3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 spans="1:3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1:3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1:3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spans="1:3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4" spans="1:3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spans="1:3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</row>
    <row r="46" spans="1:3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</row>
    <row r="47" spans="1:3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</row>
    <row r="48" spans="1:3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</row>
    <row r="49" spans="1:3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</row>
    <row r="50" spans="1:3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</row>
    <row r="51" spans="1:3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</row>
    <row r="52" spans="1:3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</row>
    <row r="53" spans="1:3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</row>
    <row r="54" spans="1:3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1:3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1:3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</row>
    <row r="57" spans="1:3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</row>
    <row r="58" spans="1:3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</row>
    <row r="59" spans="1:3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</row>
    <row r="60" spans="1:32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</row>
    <row r="61" spans="1:32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</row>
  </sheetData>
  <sheetProtection/>
  <mergeCells count="44">
    <mergeCell ref="H11:I11"/>
    <mergeCell ref="P4:S5"/>
    <mergeCell ref="H5:I5"/>
    <mergeCell ref="J5:K5"/>
    <mergeCell ref="H10:I10"/>
    <mergeCell ref="J9:K9"/>
    <mergeCell ref="J10:K10"/>
    <mergeCell ref="H7:I7"/>
    <mergeCell ref="H8:I8"/>
    <mergeCell ref="J7:K7"/>
    <mergeCell ref="L5:M5"/>
    <mergeCell ref="H6:I6"/>
    <mergeCell ref="J6:K6"/>
    <mergeCell ref="L7:M7"/>
    <mergeCell ref="L8:M8"/>
    <mergeCell ref="J8:K8"/>
    <mergeCell ref="G17:O17"/>
    <mergeCell ref="L9:M9"/>
    <mergeCell ref="L10:M10"/>
    <mergeCell ref="L11:M11"/>
    <mergeCell ref="H9:I9"/>
    <mergeCell ref="L6:M6"/>
    <mergeCell ref="J11:K11"/>
    <mergeCell ref="J12:K12"/>
    <mergeCell ref="L12:M12"/>
    <mergeCell ref="H13:I13"/>
    <mergeCell ref="T1:U2"/>
    <mergeCell ref="Q30:R30"/>
    <mergeCell ref="Q7:R7"/>
    <mergeCell ref="Q9:R9"/>
    <mergeCell ref="Q11:R11"/>
    <mergeCell ref="Q13:R13"/>
    <mergeCell ref="A1:S2"/>
    <mergeCell ref="B4:M4"/>
    <mergeCell ref="Q15:R15"/>
    <mergeCell ref="H12:I12"/>
    <mergeCell ref="J13:K13"/>
    <mergeCell ref="L13:M13"/>
    <mergeCell ref="H14:I14"/>
    <mergeCell ref="J14:K14"/>
    <mergeCell ref="L14:M14"/>
    <mergeCell ref="H15:I15"/>
    <mergeCell ref="J15:K15"/>
    <mergeCell ref="L15:M15"/>
  </mergeCells>
  <conditionalFormatting sqref="G19:O20">
    <cfRule type="expression" priority="130" dxfId="0" stopIfTrue="1">
      <formula>IF(AND($H$19=3,$H$20=3,$H$21=3,$H$22=3),1,0)</formula>
    </cfRule>
  </conditionalFormatting>
  <conditionalFormatting sqref="B7:G7 L7 L9 L11:L15 J7:J15">
    <cfRule type="expression" priority="131" dxfId="0" stopIfTrue="1">
      <formula>IF(OR($L$7="en juego",$L$7="hoy!"),1,0)</formula>
    </cfRule>
  </conditionalFormatting>
  <conditionalFormatting sqref="C7:C15 E7:E15 B6:H6 F9 L6:L15 J6:J15 G7:H15">
    <cfRule type="expression" priority="132" dxfId="0" stopIfTrue="1">
      <formula>IF(OR($L$6="en juego",$L$6="hoy!"),1,0)</formula>
    </cfRule>
  </conditionalFormatting>
  <conditionalFormatting sqref="B8:H8 J8 L8 L10 H10 J10:J15 G6:G15">
    <cfRule type="expression" priority="133" dxfId="0" stopIfTrue="1">
      <formula>IF(OR($L$8="en juego",$L$8="hoy!"),1,0)</formula>
    </cfRule>
  </conditionalFormatting>
  <conditionalFormatting sqref="L9 B9:H9 J9 L11:L15 J11:J15 H11:H15">
    <cfRule type="expression" priority="134" dxfId="0" stopIfTrue="1">
      <formula>IF(OR($L$9="en juego",$L$9="hoy!"),1,0)</formula>
    </cfRule>
  </conditionalFormatting>
  <conditionalFormatting sqref="L10 B10:H10 J10:J15 H11:H15">
    <cfRule type="expression" priority="135" dxfId="0" stopIfTrue="1">
      <formula>IF(OR($L$10="en juego",$L$10="hoy!"),1,0)</formula>
    </cfRule>
  </conditionalFormatting>
  <conditionalFormatting sqref="L11:L15 B11:G15">
    <cfRule type="expression" priority="136" dxfId="0" stopIfTrue="1">
      <formula>IF(OR($L$11="en juego",$L$11="hoy!"),1,0)</formula>
    </cfRule>
  </conditionalFormatting>
  <conditionalFormatting sqref="H12">
    <cfRule type="expression" priority="36" dxfId="0" stopIfTrue="1">
      <formula>IF(OR($L$8="en juego",$L$8="hoy!"),1,0)</formula>
    </cfRule>
  </conditionalFormatting>
  <conditionalFormatting sqref="H14">
    <cfRule type="expression" priority="35" dxfId="0" stopIfTrue="1">
      <formula>IF(OR($L$8="en juego",$L$8="hoy!"),1,0)</formula>
    </cfRule>
  </conditionalFormatting>
  <conditionalFormatting sqref="G9">
    <cfRule type="expression" priority="34" dxfId="0" stopIfTrue="1">
      <formula>IF(OR($L$7="en juego",$L$7="hoy!"),1,0)</formula>
    </cfRule>
  </conditionalFormatting>
  <conditionalFormatting sqref="G11">
    <cfRule type="expression" priority="33" dxfId="0" stopIfTrue="1">
      <formula>IF(OR($L$7="en juego",$L$7="hoy!"),1,0)</formula>
    </cfRule>
  </conditionalFormatting>
  <conditionalFormatting sqref="G13">
    <cfRule type="expression" priority="32" dxfId="0" stopIfTrue="1">
      <formula>IF(OR($L$9="en juego",$L$9="hoy!"),1,0)</formula>
    </cfRule>
  </conditionalFormatting>
  <conditionalFormatting sqref="G13">
    <cfRule type="expression" priority="31" dxfId="0" stopIfTrue="1">
      <formula>IF(OR($L$7="en juego",$L$7="hoy!"),1,0)</formula>
    </cfRule>
  </conditionalFormatting>
  <conditionalFormatting sqref="G15">
    <cfRule type="expression" priority="30" dxfId="0" stopIfTrue="1">
      <formula>IF(OR($L$9="en juego",$L$9="hoy!"),1,0)</formula>
    </cfRule>
  </conditionalFormatting>
  <conditionalFormatting sqref="G15">
    <cfRule type="expression" priority="29" dxfId="0" stopIfTrue="1">
      <formula>IF(OR($L$7="en juego",$L$7="hoy!"),1,0)</formula>
    </cfRule>
  </conditionalFormatting>
  <conditionalFormatting sqref="H12">
    <cfRule type="expression" priority="28" dxfId="0" stopIfTrue="1">
      <formula>IF(OR($L$8="en juego",$L$8="hoy!"),1,0)</formula>
    </cfRule>
  </conditionalFormatting>
  <conditionalFormatting sqref="H14">
    <cfRule type="expression" priority="27" dxfId="0" stopIfTrue="1">
      <formula>IF(OR($L$8="en juego",$L$8="hoy!"),1,0)</formula>
    </cfRule>
  </conditionalFormatting>
  <conditionalFormatting sqref="H14">
    <cfRule type="expression" priority="26" dxfId="0" stopIfTrue="1">
      <formula>IF(OR($L$8="en juego",$L$8="hoy!"),1,0)</formula>
    </cfRule>
  </conditionalFormatting>
  <conditionalFormatting sqref="B7:G7 L7 L9 L11:L15 J7:J15">
    <cfRule type="expression" priority="25" dxfId="0" stopIfTrue="1">
      <formula>IF(OR($L$7="en juego",$L$7="hoy!"),1,0)</formula>
    </cfRule>
  </conditionalFormatting>
  <conditionalFormatting sqref="C7:C15 E7:E15 B6:H6 F9 L6:L15 J6:J15 G7:H15">
    <cfRule type="expression" priority="24" dxfId="0" stopIfTrue="1">
      <formula>IF(OR($L$6="en juego",$L$6="hoy!"),1,0)</formula>
    </cfRule>
  </conditionalFormatting>
  <conditionalFormatting sqref="B8:H8 J8 L8 L10 H10 J10:J15 G6:G7 G9:G15">
    <cfRule type="expression" priority="23" dxfId="0" stopIfTrue="1">
      <formula>IF(OR($L$8="en juego",$L$8="hoy!"),1,0)</formula>
    </cfRule>
  </conditionalFormatting>
  <conditionalFormatting sqref="L9 B9:H9 J9 L11:L15 J11:J15 H11:H15">
    <cfRule type="expression" priority="22" dxfId="0" stopIfTrue="1">
      <formula>IF(OR($L$9="en juego",$L$9="hoy!"),1,0)</formula>
    </cfRule>
  </conditionalFormatting>
  <conditionalFormatting sqref="L10 B10:H10 J10:J15 H11:H15">
    <cfRule type="expression" priority="21" dxfId="0" stopIfTrue="1">
      <formula>IF(OR($L$10="en juego",$L$10="hoy!"),1,0)</formula>
    </cfRule>
  </conditionalFormatting>
  <conditionalFormatting sqref="B11:G15 L11:L15">
    <cfRule type="expression" priority="20" dxfId="0" stopIfTrue="1">
      <formula>IF(OR($L$11="en juego",$L$11="hoy!"),1,0)</formula>
    </cfRule>
  </conditionalFormatting>
  <conditionalFormatting sqref="H12">
    <cfRule type="expression" priority="19" dxfId="0" stopIfTrue="1">
      <formula>IF(OR($L$8="en juego",$L$8="hoy!"),1,0)</formula>
    </cfRule>
  </conditionalFormatting>
  <conditionalFormatting sqref="H14">
    <cfRule type="expression" priority="18" dxfId="0" stopIfTrue="1">
      <formula>IF(OR($L$8="en juego",$L$8="hoy!"),1,0)</formula>
    </cfRule>
  </conditionalFormatting>
  <conditionalFormatting sqref="G7">
    <cfRule type="expression" priority="17" dxfId="0" stopIfTrue="1">
      <formula>IF(OR($L$7="en juego",$L$7="hoy!"),1,0)</formula>
    </cfRule>
  </conditionalFormatting>
  <conditionalFormatting sqref="G6:H15">
    <cfRule type="expression" priority="16" dxfId="0" stopIfTrue="1">
      <formula>IF(OR($L$6="en juego",$L$6="hoy!"),1,0)</formula>
    </cfRule>
  </conditionalFormatting>
  <conditionalFormatting sqref="G8:H8 H10 G6:G7 G9:G15">
    <cfRule type="expression" priority="15" dxfId="0" stopIfTrue="1">
      <formula>IF(OR($L$8="en juego",$L$8="hoy!"),1,0)</formula>
    </cfRule>
  </conditionalFormatting>
  <conditionalFormatting sqref="G9:H9 H11:H15">
    <cfRule type="expression" priority="14" dxfId="0" stopIfTrue="1">
      <formula>IF(OR($L$9="en juego",$L$9="hoy!"),1,0)</formula>
    </cfRule>
  </conditionalFormatting>
  <conditionalFormatting sqref="G10:H10 H11:H15">
    <cfRule type="expression" priority="13" dxfId="0" stopIfTrue="1">
      <formula>IF(OR($L$10="en juego",$L$10="hoy!"),1,0)</formula>
    </cfRule>
  </conditionalFormatting>
  <conditionalFormatting sqref="G11:G15">
    <cfRule type="expression" priority="12" dxfId="0" stopIfTrue="1">
      <formula>IF(OR($L$11="en juego",$L$11="hoy!"),1,0)</formula>
    </cfRule>
  </conditionalFormatting>
  <conditionalFormatting sqref="H12">
    <cfRule type="expression" priority="11" dxfId="0" stopIfTrue="1">
      <formula>IF(OR($L$8="en juego",$L$8="hoy!"),1,0)</formula>
    </cfRule>
  </conditionalFormatting>
  <conditionalFormatting sqref="H14">
    <cfRule type="expression" priority="10" dxfId="0" stopIfTrue="1">
      <formula>IF(OR($L$8="en juego",$L$8="hoy!"),1,0)</formula>
    </cfRule>
  </conditionalFormatting>
  <conditionalFormatting sqref="G9">
    <cfRule type="expression" priority="9" dxfId="0" stopIfTrue="1">
      <formula>IF(OR($L$7="en juego",$L$7="hoy!"),1,0)</formula>
    </cfRule>
  </conditionalFormatting>
  <conditionalFormatting sqref="G11">
    <cfRule type="expression" priority="8" dxfId="0" stopIfTrue="1">
      <formula>IF(OR($L$7="en juego",$L$7="hoy!"),1,0)</formula>
    </cfRule>
  </conditionalFormatting>
  <conditionalFormatting sqref="G13">
    <cfRule type="expression" priority="7" dxfId="0" stopIfTrue="1">
      <formula>IF(OR($L$9="en juego",$L$9="hoy!"),1,0)</formula>
    </cfRule>
  </conditionalFormatting>
  <conditionalFormatting sqref="G13">
    <cfRule type="expression" priority="6" dxfId="0" stopIfTrue="1">
      <formula>IF(OR($L$7="en juego",$L$7="hoy!"),1,0)</formula>
    </cfRule>
  </conditionalFormatting>
  <conditionalFormatting sqref="G15">
    <cfRule type="expression" priority="5" dxfId="0" stopIfTrue="1">
      <formula>IF(OR($L$9="en juego",$L$9="hoy!"),1,0)</formula>
    </cfRule>
  </conditionalFormatting>
  <conditionalFormatting sqref="G15">
    <cfRule type="expression" priority="4" dxfId="0" stopIfTrue="1">
      <formula>IF(OR($L$7="en juego",$L$7="hoy!"),1,0)</formula>
    </cfRule>
  </conditionalFormatting>
  <conditionalFormatting sqref="H12">
    <cfRule type="expression" priority="3" dxfId="0" stopIfTrue="1">
      <formula>IF(OR($L$8="en juego",$L$8="hoy!"),1,0)</formula>
    </cfRule>
  </conditionalFormatting>
  <conditionalFormatting sqref="H14">
    <cfRule type="expression" priority="2" dxfId="0" stopIfTrue="1">
      <formula>IF(OR($L$8="en juego",$L$8="hoy!"),1,0)</formula>
    </cfRule>
  </conditionalFormatting>
  <conditionalFormatting sqref="H14">
    <cfRule type="expression" priority="1" dxfId="0" stopIfTrue="1">
      <formula>IF(OR($L$8="en juego",$L$8="hoy!"),1,0)</formula>
    </cfRule>
  </conditionalFormatting>
  <dataValidations count="1">
    <dataValidation type="whole" allowBlank="1" showErrorMessage="1" errorTitle="Dato no válido" error="Ingrese sólo un número entero&#10;entre 0 y 99." sqref="C6:C15 E6:E15">
      <formula1>0</formula1>
      <formula2>99</formula2>
    </dataValidation>
  </dataValidations>
  <hyperlinks>
    <hyperlink ref="Q30:R30" location="Menu!A1" display="Menu Principal"/>
  </hyperlinks>
  <printOptions/>
  <pageMargins left="0.7480314960629921" right="0.7480314960629921" top="0.984251968503937" bottom="0.984251968503937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3"/>
  <sheetViews>
    <sheetView showGridLines="0" showRowColHeaders="0" zoomScalePageLayoutView="0" workbookViewId="0" topLeftCell="A1">
      <selection activeCell="U19" sqref="U19"/>
    </sheetView>
  </sheetViews>
  <sheetFormatPr defaultColWidth="11.421875" defaultRowHeight="12.75"/>
  <cols>
    <col min="1" max="1" width="2.7109375" style="0" customWidth="1"/>
    <col min="2" max="2" width="14.140625" style="0" customWidth="1"/>
    <col min="3" max="3" width="3.28125" style="0" customWidth="1"/>
    <col min="4" max="4" width="1.7109375" style="0" customWidth="1"/>
    <col min="5" max="5" width="3.28125" style="0" customWidth="1"/>
    <col min="6" max="6" width="14.28125" style="0" customWidth="1"/>
    <col min="7" max="7" width="14.140625" style="0" customWidth="1"/>
    <col min="8" max="13" width="3.7109375" style="0" customWidth="1"/>
    <col min="14" max="14" width="3.8515625" style="0" customWidth="1"/>
    <col min="15" max="15" width="4.57421875" style="0" customWidth="1"/>
    <col min="16" max="16" width="5.7109375" style="0" customWidth="1"/>
    <col min="17" max="17" width="7.7109375" style="0" customWidth="1"/>
    <col min="18" max="18" width="7.8515625" style="0" customWidth="1"/>
    <col min="19" max="19" width="5.7109375" style="0" customWidth="1"/>
    <col min="20" max="20" width="7.7109375" style="0" customWidth="1"/>
    <col min="21" max="21" width="11.421875" style="0" customWidth="1"/>
  </cols>
  <sheetData>
    <row r="1" spans="1:21" ht="34.5" customHeight="1">
      <c r="A1" s="149" t="s">
        <v>49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49">
        <v>2012</v>
      </c>
      <c r="U1" s="149"/>
    </row>
    <row r="2" spans="1:21" ht="34.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49"/>
      <c r="U2" s="149"/>
    </row>
    <row r="3" spans="1:21" ht="21" customHeight="1">
      <c r="A3" s="11"/>
      <c r="B3" s="11"/>
      <c r="C3" s="11"/>
      <c r="D3" s="11"/>
      <c r="E3" s="11"/>
      <c r="F3" s="11"/>
      <c r="G3" s="12"/>
      <c r="H3" s="11"/>
      <c r="I3" s="11"/>
      <c r="J3" s="11"/>
      <c r="K3" s="11"/>
      <c r="L3" s="13"/>
      <c r="M3" s="14"/>
      <c r="N3" s="11"/>
      <c r="O3" s="11"/>
      <c r="P3" s="11"/>
      <c r="Q3" s="11"/>
      <c r="R3" s="15"/>
      <c r="S3" s="11"/>
      <c r="T3" s="11"/>
      <c r="U3" s="11"/>
    </row>
    <row r="4" spans="1:21" ht="12.75" customHeight="1">
      <c r="A4" s="11"/>
      <c r="B4" s="158" t="s">
        <v>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1"/>
      <c r="O4" s="11"/>
      <c r="P4" s="156" t="s">
        <v>53</v>
      </c>
      <c r="Q4" s="157"/>
      <c r="R4" s="157"/>
      <c r="S4" s="157"/>
      <c r="T4" s="11"/>
      <c r="U4" s="11"/>
    </row>
    <row r="5" spans="1:21" ht="12.75" customHeight="1">
      <c r="A5" s="11"/>
      <c r="B5" s="108" t="s">
        <v>34</v>
      </c>
      <c r="C5" s="109"/>
      <c r="D5" s="109"/>
      <c r="E5" s="109"/>
      <c r="F5" s="108" t="s">
        <v>34</v>
      </c>
      <c r="G5" s="108" t="s">
        <v>33</v>
      </c>
      <c r="H5" s="159" t="s">
        <v>15</v>
      </c>
      <c r="I5" s="159"/>
      <c r="J5" s="159" t="s">
        <v>27</v>
      </c>
      <c r="K5" s="159"/>
      <c r="L5" s="159" t="s">
        <v>32</v>
      </c>
      <c r="M5" s="159"/>
      <c r="N5" s="11"/>
      <c r="O5" s="11"/>
      <c r="P5" s="157"/>
      <c r="Q5" s="157"/>
      <c r="R5" s="157"/>
      <c r="S5" s="157"/>
      <c r="T5" s="11"/>
      <c r="U5" s="11"/>
    </row>
    <row r="6" spans="1:21" ht="14.25" customHeight="1">
      <c r="A6" s="16">
        <f aca="true" t="shared" si="0" ref="A6:A11">IF(OR(L6="finalizado",L6="en juego",L6="hoy!"),"Ø","")</f>
      </c>
      <c r="B6" s="81" t="s">
        <v>51</v>
      </c>
      <c r="C6" s="82">
        <v>3</v>
      </c>
      <c r="D6" s="83" t="s">
        <v>1</v>
      </c>
      <c r="E6" s="82">
        <v>0</v>
      </c>
      <c r="F6" s="84" t="s">
        <v>60</v>
      </c>
      <c r="G6" s="85" t="s">
        <v>71</v>
      </c>
      <c r="H6" s="147">
        <v>41059</v>
      </c>
      <c r="I6" s="148"/>
      <c r="J6" s="143">
        <v>0.4375</v>
      </c>
      <c r="K6" s="144"/>
      <c r="L6" s="145">
        <v>3</v>
      </c>
      <c r="M6" s="146"/>
      <c r="N6" s="11"/>
      <c r="O6" s="17"/>
      <c r="P6" s="11"/>
      <c r="Q6" s="11"/>
      <c r="R6" s="12"/>
      <c r="S6" s="17"/>
      <c r="T6" s="11"/>
      <c r="U6" s="11"/>
    </row>
    <row r="7" spans="1:21" ht="14.25" customHeight="1">
      <c r="A7" s="16">
        <f t="shared" si="0"/>
      </c>
      <c r="B7" s="81" t="s">
        <v>74</v>
      </c>
      <c r="C7" s="82">
        <v>3</v>
      </c>
      <c r="D7" s="83" t="s">
        <v>1</v>
      </c>
      <c r="E7" s="82">
        <v>1</v>
      </c>
      <c r="F7" s="84" t="s">
        <v>52</v>
      </c>
      <c r="G7" s="85" t="s">
        <v>71</v>
      </c>
      <c r="H7" s="147">
        <v>41059</v>
      </c>
      <c r="I7" s="148"/>
      <c r="J7" s="143">
        <v>0.4513888888888889</v>
      </c>
      <c r="K7" s="144"/>
      <c r="L7" s="145">
        <v>3</v>
      </c>
      <c r="M7" s="146"/>
      <c r="N7" s="24"/>
      <c r="O7" s="25"/>
      <c r="P7" s="105"/>
      <c r="Q7" s="160" t="s">
        <v>74</v>
      </c>
      <c r="R7" s="160"/>
      <c r="S7" s="106"/>
      <c r="T7" s="11"/>
      <c r="U7" s="41"/>
    </row>
    <row r="8" spans="1:21" ht="14.25" customHeight="1">
      <c r="A8" s="16">
        <f t="shared" si="0"/>
      </c>
      <c r="B8" s="81" t="s">
        <v>51</v>
      </c>
      <c r="C8" s="82">
        <v>3</v>
      </c>
      <c r="D8" s="83" t="s">
        <v>1</v>
      </c>
      <c r="E8" s="82">
        <v>0</v>
      </c>
      <c r="F8" s="84" t="s">
        <v>52</v>
      </c>
      <c r="G8" s="85" t="s">
        <v>71</v>
      </c>
      <c r="H8" s="147">
        <v>41059</v>
      </c>
      <c r="I8" s="148"/>
      <c r="J8" s="143">
        <v>0.46527777777777773</v>
      </c>
      <c r="K8" s="144"/>
      <c r="L8" s="145">
        <v>3</v>
      </c>
      <c r="M8" s="146"/>
      <c r="N8" s="26"/>
      <c r="O8" s="27"/>
      <c r="P8" s="105"/>
      <c r="Q8" s="107"/>
      <c r="R8" s="107"/>
      <c r="S8" s="106"/>
      <c r="T8" s="11"/>
      <c r="U8" s="42"/>
    </row>
    <row r="9" spans="1:21" ht="14.25" customHeight="1">
      <c r="A9" s="16">
        <f t="shared" si="0"/>
      </c>
      <c r="B9" s="81" t="s">
        <v>74</v>
      </c>
      <c r="C9" s="82">
        <v>3</v>
      </c>
      <c r="D9" s="83" t="s">
        <v>1</v>
      </c>
      <c r="E9" s="82">
        <v>0</v>
      </c>
      <c r="F9" s="84" t="s">
        <v>60</v>
      </c>
      <c r="G9" s="85" t="s">
        <v>71</v>
      </c>
      <c r="H9" s="147">
        <v>41059</v>
      </c>
      <c r="I9" s="148"/>
      <c r="J9" s="143">
        <v>0.4791666666666667</v>
      </c>
      <c r="K9" s="144"/>
      <c r="L9" s="145">
        <v>3</v>
      </c>
      <c r="M9" s="146"/>
      <c r="N9" s="11"/>
      <c r="O9" s="17"/>
      <c r="P9" s="105"/>
      <c r="Q9" s="160" t="s">
        <v>51</v>
      </c>
      <c r="R9" s="160"/>
      <c r="S9" s="106"/>
      <c r="T9" s="11"/>
      <c r="U9" s="41"/>
    </row>
    <row r="10" spans="1:21" ht="14.25" customHeight="1">
      <c r="A10" s="16">
        <f t="shared" si="0"/>
      </c>
      <c r="B10" s="81" t="s">
        <v>60</v>
      </c>
      <c r="C10" s="82">
        <v>3</v>
      </c>
      <c r="D10" s="83" t="s">
        <v>1</v>
      </c>
      <c r="E10" s="82">
        <v>2</v>
      </c>
      <c r="F10" s="84" t="s">
        <v>52</v>
      </c>
      <c r="G10" s="85" t="s">
        <v>71</v>
      </c>
      <c r="H10" s="147">
        <v>41059</v>
      </c>
      <c r="I10" s="148"/>
      <c r="J10" s="143">
        <v>0.4930555555555556</v>
      </c>
      <c r="K10" s="144"/>
      <c r="L10" s="145">
        <v>3</v>
      </c>
      <c r="M10" s="146"/>
      <c r="N10" s="11"/>
      <c r="O10" s="17"/>
      <c r="P10" s="105"/>
      <c r="Q10" s="107"/>
      <c r="R10" s="107"/>
      <c r="S10" s="106"/>
      <c r="T10" s="11"/>
      <c r="U10" s="42"/>
    </row>
    <row r="11" spans="1:21" ht="14.25" customHeight="1">
      <c r="A11" s="16">
        <f t="shared" si="0"/>
      </c>
      <c r="B11" s="81" t="s">
        <v>74</v>
      </c>
      <c r="C11" s="82">
        <v>2</v>
      </c>
      <c r="D11" s="83" t="s">
        <v>1</v>
      </c>
      <c r="E11" s="82">
        <v>3</v>
      </c>
      <c r="F11" s="84" t="s">
        <v>51</v>
      </c>
      <c r="G11" s="85" t="s">
        <v>71</v>
      </c>
      <c r="H11" s="147">
        <v>41059</v>
      </c>
      <c r="I11" s="148"/>
      <c r="J11" s="143">
        <v>0.5069444444444444</v>
      </c>
      <c r="K11" s="144"/>
      <c r="L11" s="145">
        <v>3</v>
      </c>
      <c r="M11" s="146"/>
      <c r="N11" s="11"/>
      <c r="O11" s="17"/>
      <c r="P11" s="105"/>
      <c r="Q11" s="160" t="s">
        <v>60</v>
      </c>
      <c r="R11" s="160"/>
      <c r="S11" s="106"/>
      <c r="T11" s="11"/>
      <c r="U11" s="43"/>
    </row>
    <row r="12" spans="1:21" ht="14.25" customHeight="1">
      <c r="A12" s="17"/>
      <c r="B12" s="110"/>
      <c r="C12" s="111"/>
      <c r="D12" s="112"/>
      <c r="E12" s="111"/>
      <c r="F12" s="113"/>
      <c r="G12" s="114"/>
      <c r="H12" s="165"/>
      <c r="I12" s="165"/>
      <c r="J12" s="164"/>
      <c r="K12" s="164"/>
      <c r="L12" s="163"/>
      <c r="M12" s="163"/>
      <c r="N12" s="11"/>
      <c r="O12" s="17"/>
      <c r="P12" s="105"/>
      <c r="Q12" s="107"/>
      <c r="R12" s="107"/>
      <c r="S12" s="106"/>
      <c r="T12" s="11"/>
      <c r="U12" s="42"/>
    </row>
    <row r="13" spans="1:21" ht="14.25" customHeight="1">
      <c r="A13" s="11"/>
      <c r="B13" s="115"/>
      <c r="C13" s="116"/>
      <c r="D13" s="117"/>
      <c r="E13" s="116"/>
      <c r="F13" s="118"/>
      <c r="G13" s="119"/>
      <c r="H13" s="162"/>
      <c r="I13" s="162"/>
      <c r="J13" s="161"/>
      <c r="K13" s="161"/>
      <c r="L13" s="166"/>
      <c r="M13" s="166"/>
      <c r="N13" s="11"/>
      <c r="O13" s="17"/>
      <c r="P13" s="105"/>
      <c r="Q13" s="167" t="s">
        <v>52</v>
      </c>
      <c r="R13" s="168"/>
      <c r="S13" s="106"/>
      <c r="T13" s="11"/>
      <c r="U13" s="43"/>
    </row>
    <row r="14" spans="1:21" ht="14.25" customHeight="1">
      <c r="A14" s="11"/>
      <c r="B14" s="115"/>
      <c r="C14" s="116"/>
      <c r="D14" s="117"/>
      <c r="E14" s="116"/>
      <c r="F14" s="118"/>
      <c r="G14" s="119"/>
      <c r="H14" s="162"/>
      <c r="I14" s="162"/>
      <c r="J14" s="161"/>
      <c r="K14" s="161"/>
      <c r="L14" s="166"/>
      <c r="M14" s="166"/>
      <c r="N14" s="11"/>
      <c r="O14" s="17"/>
      <c r="P14" s="120"/>
      <c r="Q14" s="121"/>
      <c r="R14" s="121"/>
      <c r="S14" s="120"/>
      <c r="T14" s="11"/>
      <c r="U14" s="43"/>
    </row>
    <row r="15" spans="1:21" ht="14.2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22"/>
      <c r="R15" s="123"/>
      <c r="S15" s="11"/>
      <c r="T15" s="11"/>
      <c r="U15" s="11"/>
    </row>
    <row r="16" spans="1:21" ht="13.5" customHeight="1">
      <c r="A16" s="11"/>
      <c r="B16" s="11"/>
      <c r="C16" s="11"/>
      <c r="D16" s="11"/>
      <c r="E16" s="11"/>
      <c r="F16" s="11"/>
      <c r="G16" s="154" t="s">
        <v>48</v>
      </c>
      <c r="H16" s="154"/>
      <c r="I16" s="154"/>
      <c r="J16" s="154"/>
      <c r="K16" s="154"/>
      <c r="L16" s="154"/>
      <c r="M16" s="154"/>
      <c r="N16" s="154"/>
      <c r="O16" s="154"/>
      <c r="P16" s="11"/>
      <c r="Q16" s="30"/>
      <c r="R16" s="15"/>
      <c r="S16" s="11"/>
      <c r="T16" s="11"/>
      <c r="U16" s="11"/>
    </row>
    <row r="17" spans="1:21" ht="12.75" customHeight="1">
      <c r="A17" s="11"/>
      <c r="B17" s="11"/>
      <c r="C17" s="11"/>
      <c r="D17" s="11"/>
      <c r="E17" s="11"/>
      <c r="F17" s="11"/>
      <c r="G17" s="45"/>
      <c r="H17" s="46" t="s">
        <v>16</v>
      </c>
      <c r="I17" s="46" t="s">
        <v>17</v>
      </c>
      <c r="J17" s="46" t="s">
        <v>18</v>
      </c>
      <c r="K17" s="46" t="s">
        <v>19</v>
      </c>
      <c r="L17" s="46" t="s">
        <v>30</v>
      </c>
      <c r="M17" s="46" t="s">
        <v>31</v>
      </c>
      <c r="N17" s="46" t="s">
        <v>20</v>
      </c>
      <c r="O17" s="46" t="s">
        <v>21</v>
      </c>
      <c r="P17" s="11"/>
      <c r="Q17" s="30"/>
      <c r="R17" s="15"/>
      <c r="S17" s="11"/>
      <c r="T17" s="11"/>
      <c r="U17" s="11"/>
    </row>
    <row r="18" spans="1:21" ht="12.75" customHeight="1">
      <c r="A18" s="11"/>
      <c r="B18" s="11"/>
      <c r="C18" s="11"/>
      <c r="D18" s="11"/>
      <c r="E18" s="11"/>
      <c r="F18" s="11"/>
      <c r="G18" s="89" t="s">
        <v>51</v>
      </c>
      <c r="H18" s="125">
        <v>3</v>
      </c>
      <c r="I18" s="125">
        <v>3</v>
      </c>
      <c r="J18" s="125">
        <v>0</v>
      </c>
      <c r="K18" s="125">
        <v>0</v>
      </c>
      <c r="L18" s="125">
        <v>9</v>
      </c>
      <c r="M18" s="125">
        <v>2</v>
      </c>
      <c r="N18" s="125">
        <v>7</v>
      </c>
      <c r="O18" s="90">
        <v>6</v>
      </c>
      <c r="P18" s="11"/>
      <c r="Q18" s="32"/>
      <c r="R18" s="33"/>
      <c r="S18" s="11"/>
      <c r="T18" s="11"/>
      <c r="U18" s="11"/>
    </row>
    <row r="19" spans="1:21" ht="12.75" customHeight="1">
      <c r="A19" s="11"/>
      <c r="B19" s="11"/>
      <c r="C19" s="11"/>
      <c r="D19" s="11"/>
      <c r="E19" s="11"/>
      <c r="F19" s="11"/>
      <c r="G19" s="89" t="s">
        <v>74</v>
      </c>
      <c r="H19" s="125">
        <v>3</v>
      </c>
      <c r="I19" s="125">
        <v>2</v>
      </c>
      <c r="J19" s="125">
        <v>0</v>
      </c>
      <c r="K19" s="125">
        <v>1</v>
      </c>
      <c r="L19" s="125">
        <v>8</v>
      </c>
      <c r="M19" s="125">
        <v>4</v>
      </c>
      <c r="N19" s="125">
        <v>4</v>
      </c>
      <c r="O19" s="90">
        <v>5</v>
      </c>
      <c r="P19" s="11"/>
      <c r="Q19" s="32"/>
      <c r="R19" s="33"/>
      <c r="S19" s="11"/>
      <c r="T19" s="11"/>
      <c r="U19" s="11"/>
    </row>
    <row r="20" spans="1:21" ht="12.75" customHeight="1">
      <c r="A20" s="11"/>
      <c r="B20" s="11"/>
      <c r="C20" s="11"/>
      <c r="D20" s="11"/>
      <c r="E20" s="11"/>
      <c r="F20" s="11"/>
      <c r="G20" s="91" t="s">
        <v>60</v>
      </c>
      <c r="H20" s="126">
        <v>3</v>
      </c>
      <c r="I20" s="126">
        <v>2</v>
      </c>
      <c r="J20" s="126">
        <v>0</v>
      </c>
      <c r="K20" s="126">
        <v>1</v>
      </c>
      <c r="L20" s="126">
        <v>3</v>
      </c>
      <c r="M20" s="126">
        <v>8</v>
      </c>
      <c r="N20" s="126">
        <v>-5</v>
      </c>
      <c r="O20" s="92">
        <v>4</v>
      </c>
      <c r="P20" s="11"/>
      <c r="Q20" s="32"/>
      <c r="R20" s="33"/>
      <c r="S20" s="11"/>
      <c r="T20" s="11"/>
      <c r="U20" s="11"/>
    </row>
    <row r="21" spans="1:21" ht="12.75" customHeight="1">
      <c r="A21" s="11"/>
      <c r="B21" s="11"/>
      <c r="C21" s="11"/>
      <c r="D21" s="11"/>
      <c r="E21" s="11"/>
      <c r="F21" s="11"/>
      <c r="G21" s="91" t="s">
        <v>58</v>
      </c>
      <c r="H21" s="126">
        <v>3</v>
      </c>
      <c r="I21" s="126">
        <v>0</v>
      </c>
      <c r="J21" s="126">
        <v>0</v>
      </c>
      <c r="K21" s="126">
        <v>3</v>
      </c>
      <c r="L21" s="126">
        <v>3</v>
      </c>
      <c r="M21" s="126">
        <v>9</v>
      </c>
      <c r="N21" s="126">
        <v>-6</v>
      </c>
      <c r="O21" s="92">
        <v>3</v>
      </c>
      <c r="P21" s="11"/>
      <c r="Q21" s="36"/>
      <c r="R21" s="37"/>
      <c r="S21" s="11"/>
      <c r="T21" s="11"/>
      <c r="U21" s="11"/>
    </row>
    <row r="22" spans="1:21" ht="12.75" customHeight="1">
      <c r="A22" s="11"/>
      <c r="B22" s="11"/>
      <c r="C22" s="11"/>
      <c r="D22" s="11"/>
      <c r="E22" s="11"/>
      <c r="F22" s="11"/>
      <c r="G22" s="127"/>
      <c r="H22" s="128"/>
      <c r="I22" s="128"/>
      <c r="J22" s="128"/>
      <c r="K22" s="128"/>
      <c r="L22" s="128"/>
      <c r="M22" s="128"/>
      <c r="N22" s="128"/>
      <c r="O22" s="128"/>
      <c r="P22" s="11"/>
      <c r="Q22" s="39"/>
      <c r="R22" s="40"/>
      <c r="S22" s="11"/>
      <c r="T22" s="11"/>
      <c r="U22" s="11"/>
    </row>
    <row r="23" spans="1:21" ht="12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39"/>
      <c r="R23" s="40"/>
      <c r="S23" s="11"/>
      <c r="T23" s="11"/>
      <c r="U23" s="11"/>
    </row>
    <row r="24" spans="1:21" ht="11.2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47"/>
      <c r="R24" s="12"/>
      <c r="S24" s="11"/>
      <c r="T24" s="11"/>
      <c r="U24" s="11"/>
    </row>
    <row r="25" spans="1:21" ht="13.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45"/>
      <c r="N25" s="52"/>
      <c r="O25" s="52"/>
      <c r="P25" s="53" t="s">
        <v>22</v>
      </c>
      <c r="Q25" s="54">
        <f ca="1">TODAY()</f>
        <v>42415</v>
      </c>
      <c r="R25" s="55">
        <f ca="1">NOW()</f>
        <v>42415.85807106482</v>
      </c>
      <c r="S25" s="11"/>
      <c r="T25" s="11"/>
      <c r="U25" s="11"/>
    </row>
    <row r="26" spans="1:21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50" t="s">
        <v>26</v>
      </c>
      <c r="R27" s="150"/>
      <c r="S27" s="11"/>
      <c r="T27" s="11"/>
      <c r="U27" s="11"/>
    </row>
    <row r="28" spans="1:21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</sheetData>
  <sheetProtection/>
  <mergeCells count="40">
    <mergeCell ref="J12:K12"/>
    <mergeCell ref="H12:I12"/>
    <mergeCell ref="G16:O16"/>
    <mergeCell ref="Q27:R27"/>
    <mergeCell ref="H14:I14"/>
    <mergeCell ref="J14:K14"/>
    <mergeCell ref="L14:M14"/>
    <mergeCell ref="Q13:R13"/>
    <mergeCell ref="L13:M13"/>
    <mergeCell ref="J13:K13"/>
    <mergeCell ref="H13:I13"/>
    <mergeCell ref="Q11:R11"/>
    <mergeCell ref="H10:I10"/>
    <mergeCell ref="J10:K10"/>
    <mergeCell ref="L10:M10"/>
    <mergeCell ref="H11:I11"/>
    <mergeCell ref="J11:K11"/>
    <mergeCell ref="L11:M11"/>
    <mergeCell ref="L12:M12"/>
    <mergeCell ref="Q7:R7"/>
    <mergeCell ref="H8:I8"/>
    <mergeCell ref="J8:K8"/>
    <mergeCell ref="L8:M8"/>
    <mergeCell ref="H9:I9"/>
    <mergeCell ref="J9:K9"/>
    <mergeCell ref="L9:M9"/>
    <mergeCell ref="Q9:R9"/>
    <mergeCell ref="H6:I6"/>
    <mergeCell ref="J6:K6"/>
    <mergeCell ref="L6:M6"/>
    <mergeCell ref="H7:I7"/>
    <mergeCell ref="J7:K7"/>
    <mergeCell ref="L7:M7"/>
    <mergeCell ref="A1:S2"/>
    <mergeCell ref="T1:U2"/>
    <mergeCell ref="B4:M4"/>
    <mergeCell ref="P4:S5"/>
    <mergeCell ref="H5:I5"/>
    <mergeCell ref="J5:K5"/>
    <mergeCell ref="L5:M5"/>
  </mergeCells>
  <conditionalFormatting sqref="L7 L9 L11:L14 J7:J14 B7:G7 G9 G11 G13">
    <cfRule type="expression" priority="27" dxfId="0" stopIfTrue="1">
      <formula>IF(OR($L$7="en juego",$L$7="hoy!"),1,0)</formula>
    </cfRule>
  </conditionalFormatting>
  <conditionalFormatting sqref="C7:C14 E7:E14 B6:H6 F9 L6:L14 J6:J14 G6:H14">
    <cfRule type="expression" priority="26" dxfId="0" stopIfTrue="1">
      <formula>IF(OR($L$6="en juego",$L$6="hoy!"),1,0)</formula>
    </cfRule>
  </conditionalFormatting>
  <conditionalFormatting sqref="J8 L8 L10 J10:J14 B8:H8 H10 G6:G7 G9:G14 H12 H14">
    <cfRule type="expression" priority="25" dxfId="0" stopIfTrue="1">
      <formula>IF(OR($L$8="en juego",$L$8="hoy!"),1,0)</formula>
    </cfRule>
  </conditionalFormatting>
  <conditionalFormatting sqref="L9 J9 L11:L14 J11:J14 B9:H9 H11:H14 G13">
    <cfRule type="expression" priority="24" dxfId="0" stopIfTrue="1">
      <formula>IF(OR($L$9="en juego",$L$9="hoy!"),1,0)</formula>
    </cfRule>
  </conditionalFormatting>
  <conditionalFormatting sqref="L10 J10:J14 B10:H10 H11:H14">
    <cfRule type="expression" priority="23" dxfId="0" stopIfTrue="1">
      <formula>IF(OR($L$10="en juego",$L$10="hoy!"),1,0)</formula>
    </cfRule>
  </conditionalFormatting>
  <conditionalFormatting sqref="L11:L14 B11:G14">
    <cfRule type="expression" priority="22" dxfId="0" stopIfTrue="1">
      <formula>IF(OR($L$11="en juego",$L$11="hoy!"),1,0)</formula>
    </cfRule>
  </conditionalFormatting>
  <conditionalFormatting sqref="G18:O19">
    <cfRule type="expression" priority="19" dxfId="0" stopIfTrue="1">
      <formula>IF(AND($H$18=3,$H$19=3,$H$20=3,$H$21=3),1,0)</formula>
    </cfRule>
  </conditionalFormatting>
  <conditionalFormatting sqref="G18:O19">
    <cfRule type="expression" priority="1" dxfId="0" stopIfTrue="1">
      <formula>IF(AND($H$19=3,$H$20=3,$H$21=3,$H$22=3),1,0)</formula>
    </cfRule>
  </conditionalFormatting>
  <dataValidations count="1">
    <dataValidation type="whole" allowBlank="1" showErrorMessage="1" errorTitle="Dato no válido" error="Ingrese sólo un número entero&#10;entre 0 y 99." sqref="C6:C14 E6:E14">
      <formula1>0</formula1>
      <formula2>99</formula2>
    </dataValidation>
  </dataValidations>
  <hyperlinks>
    <hyperlink ref="Q27:R27" location="Menu!A1" display="Menu Principa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showGridLines="0" showRowColHeaders="0" zoomScalePageLayoutView="0" workbookViewId="0" topLeftCell="A1">
      <selection activeCell="E21" sqref="E21"/>
    </sheetView>
  </sheetViews>
  <sheetFormatPr defaultColWidth="11.421875" defaultRowHeight="12.75"/>
  <cols>
    <col min="1" max="1" width="2.7109375" style="0" customWidth="1"/>
    <col min="2" max="2" width="4.7109375" style="0" customWidth="1"/>
    <col min="3" max="5" width="22.8515625" style="0" customWidth="1"/>
  </cols>
  <sheetData>
    <row r="1" spans="1:6" ht="34.5" customHeight="1">
      <c r="A1" s="170" t="s">
        <v>67</v>
      </c>
      <c r="B1" s="170"/>
      <c r="C1" s="170"/>
      <c r="D1" s="170"/>
      <c r="F1" s="171">
        <v>2012</v>
      </c>
    </row>
    <row r="2" spans="1:6" ht="34.5" customHeight="1">
      <c r="A2" s="169" t="s">
        <v>68</v>
      </c>
      <c r="B2" s="169"/>
      <c r="C2" s="169"/>
      <c r="D2" s="169"/>
      <c r="F2" s="171"/>
    </row>
    <row r="3" spans="1:6" ht="12.75">
      <c r="A3" s="11"/>
      <c r="B3" s="11"/>
      <c r="C3" s="11"/>
      <c r="D3" s="11"/>
      <c r="E3" s="11"/>
      <c r="F3" s="11"/>
    </row>
    <row r="4" spans="1:6" ht="12.75">
      <c r="A4" s="11"/>
      <c r="B4" s="11"/>
      <c r="C4" s="11"/>
      <c r="D4" s="11"/>
      <c r="E4" s="11"/>
      <c r="F4" s="11"/>
    </row>
    <row r="5" spans="1:6" ht="12.75">
      <c r="A5" s="11"/>
      <c r="B5" s="11"/>
      <c r="C5" s="11"/>
      <c r="D5" s="11"/>
      <c r="E5" s="11"/>
      <c r="F5" s="11"/>
    </row>
    <row r="6" spans="1:6" ht="12.75">
      <c r="A6" s="11"/>
      <c r="B6" s="11"/>
      <c r="C6" s="11"/>
      <c r="D6" s="11"/>
      <c r="E6" s="11"/>
      <c r="F6" s="11"/>
    </row>
    <row r="7" spans="1:6" ht="12.75">
      <c r="A7" s="11"/>
      <c r="B7" s="11"/>
      <c r="C7" s="11"/>
      <c r="D7" s="11"/>
      <c r="E7" s="11"/>
      <c r="F7" s="11"/>
    </row>
    <row r="8" spans="1:6" ht="15">
      <c r="A8" s="11"/>
      <c r="B8" s="11"/>
      <c r="C8" s="98" t="s">
        <v>61</v>
      </c>
      <c r="D8" s="98" t="s">
        <v>62</v>
      </c>
      <c r="E8" s="71"/>
      <c r="F8" s="11"/>
    </row>
    <row r="9" spans="1:6" ht="12.75">
      <c r="A9" s="11"/>
      <c r="B9" s="72"/>
      <c r="C9" s="72"/>
      <c r="D9" s="11"/>
      <c r="E9" s="11"/>
      <c r="F9" s="11"/>
    </row>
    <row r="10" spans="1:6" ht="12.75">
      <c r="A10" s="73"/>
      <c r="B10" s="11"/>
      <c r="C10" s="74"/>
      <c r="D10" s="75"/>
      <c r="E10" s="11"/>
      <c r="F10" s="11"/>
    </row>
    <row r="11" spans="1:6" ht="12.75">
      <c r="A11" s="73"/>
      <c r="B11" s="76" t="s">
        <v>63</v>
      </c>
      <c r="C11" s="129" t="s">
        <v>78</v>
      </c>
      <c r="D11" s="74"/>
      <c r="E11" s="11"/>
      <c r="F11" s="11"/>
    </row>
    <row r="12" spans="1:6" ht="12.75">
      <c r="A12" s="73"/>
      <c r="B12" s="77"/>
      <c r="C12" s="124" t="s">
        <v>75</v>
      </c>
      <c r="D12" s="129" t="s">
        <v>78</v>
      </c>
      <c r="E12" s="11"/>
      <c r="F12" s="11"/>
    </row>
    <row r="13" spans="1:6" ht="12.75">
      <c r="A13" s="73"/>
      <c r="B13" s="76" t="s">
        <v>64</v>
      </c>
      <c r="C13" s="129" t="s">
        <v>79</v>
      </c>
      <c r="D13" s="130" t="s">
        <v>80</v>
      </c>
      <c r="E13" s="11"/>
      <c r="F13" s="11"/>
    </row>
    <row r="14" spans="1:6" ht="12.75">
      <c r="A14" s="73"/>
      <c r="B14" s="78"/>
      <c r="C14" s="79"/>
      <c r="D14" s="73"/>
      <c r="E14" s="11"/>
      <c r="F14" s="11"/>
    </row>
    <row r="15" spans="1:6" ht="15">
      <c r="A15" s="11"/>
      <c r="B15" s="77"/>
      <c r="C15" s="11"/>
      <c r="D15" s="73"/>
      <c r="E15" s="98" t="s">
        <v>39</v>
      </c>
      <c r="F15" s="11"/>
    </row>
    <row r="16" spans="1:6" ht="12.75">
      <c r="A16" s="11"/>
      <c r="B16" s="77"/>
      <c r="C16" s="11"/>
      <c r="D16" s="124" t="s">
        <v>77</v>
      </c>
      <c r="E16" s="99" t="s">
        <v>78</v>
      </c>
      <c r="F16" s="11"/>
    </row>
    <row r="17" spans="1:6" ht="12.75">
      <c r="A17" s="11"/>
      <c r="B17" s="78"/>
      <c r="C17" s="72"/>
      <c r="D17" s="73"/>
      <c r="E17" s="131" t="s">
        <v>83</v>
      </c>
      <c r="F17" s="11"/>
    </row>
    <row r="18" spans="1:6" ht="12.75">
      <c r="A18" s="73"/>
      <c r="B18" s="77"/>
      <c r="C18" s="74"/>
      <c r="D18" s="73"/>
      <c r="E18" s="11"/>
      <c r="F18" s="11"/>
    </row>
    <row r="19" spans="1:6" ht="12.75">
      <c r="A19" s="73"/>
      <c r="B19" s="76" t="s">
        <v>65</v>
      </c>
      <c r="C19" s="129" t="s">
        <v>82</v>
      </c>
      <c r="D19" s="130" t="s">
        <v>80</v>
      </c>
      <c r="E19" s="11"/>
      <c r="F19" s="11"/>
    </row>
    <row r="20" spans="1:6" ht="12.75">
      <c r="A20" s="73"/>
      <c r="B20" s="77"/>
      <c r="C20" s="124" t="s">
        <v>76</v>
      </c>
      <c r="D20" s="129" t="s">
        <v>81</v>
      </c>
      <c r="E20" s="11"/>
      <c r="F20" s="11"/>
    </row>
    <row r="21" spans="1:6" ht="12.75">
      <c r="A21" s="73"/>
      <c r="B21" s="76" t="s">
        <v>66</v>
      </c>
      <c r="C21" s="129" t="s">
        <v>81</v>
      </c>
      <c r="D21" s="80"/>
      <c r="E21" s="11"/>
      <c r="F21" s="11"/>
    </row>
    <row r="22" spans="1:6" ht="12.75">
      <c r="A22" s="73"/>
      <c r="B22" s="72"/>
      <c r="C22" s="79"/>
      <c r="D22" s="11"/>
      <c r="E22" s="11"/>
      <c r="F22" s="11"/>
    </row>
    <row r="23" spans="1:6" ht="12.75">
      <c r="A23" s="11"/>
      <c r="B23" s="11"/>
      <c r="C23" s="11"/>
      <c r="D23" s="11"/>
      <c r="E23" s="11"/>
      <c r="F23" s="11"/>
    </row>
    <row r="24" spans="1:6" ht="12.75">
      <c r="A24" s="11"/>
      <c r="B24" s="11"/>
      <c r="C24" s="11"/>
      <c r="D24" s="11"/>
      <c r="E24" s="11"/>
      <c r="F24" s="11"/>
    </row>
    <row r="25" spans="1:6" ht="12.75">
      <c r="A25" s="11"/>
      <c r="B25" s="11"/>
      <c r="C25" s="11"/>
      <c r="D25" s="11"/>
      <c r="E25" s="11"/>
      <c r="F25" s="11"/>
    </row>
    <row r="26" spans="1:6" ht="12.75">
      <c r="A26" s="11"/>
      <c r="B26" s="11"/>
      <c r="C26" s="11"/>
      <c r="D26" s="11"/>
      <c r="E26" s="11"/>
      <c r="F26" s="11"/>
    </row>
    <row r="27" spans="1:6" ht="12.75">
      <c r="A27" s="11"/>
      <c r="B27" s="11"/>
      <c r="C27" s="11"/>
      <c r="D27" s="11"/>
      <c r="E27" s="11"/>
      <c r="F27" s="11"/>
    </row>
    <row r="28" spans="1:6" ht="12.75">
      <c r="A28" s="11"/>
      <c r="B28" s="11"/>
      <c r="C28" s="11"/>
      <c r="D28" s="11"/>
      <c r="E28" s="11"/>
      <c r="F28" s="11"/>
    </row>
    <row r="29" spans="1:6" ht="12.75">
      <c r="A29" s="11"/>
      <c r="B29" s="11"/>
      <c r="C29" s="11"/>
      <c r="D29" s="11"/>
      <c r="E29" s="11"/>
      <c r="F29" s="11"/>
    </row>
    <row r="30" spans="1:6" ht="12.75">
      <c r="A30" s="11"/>
      <c r="B30" s="11"/>
      <c r="C30" s="11"/>
      <c r="D30" s="11"/>
      <c r="E30" s="11"/>
      <c r="F30" s="11"/>
    </row>
    <row r="31" spans="1:6" ht="12.75">
      <c r="A31" s="11"/>
      <c r="B31" s="11"/>
      <c r="C31" s="11"/>
      <c r="D31" s="11"/>
      <c r="E31" s="11"/>
      <c r="F31" s="11"/>
    </row>
    <row r="32" spans="1:6" ht="12.75">
      <c r="A32" s="11"/>
      <c r="B32" s="11"/>
      <c r="C32" s="11"/>
      <c r="D32" s="11"/>
      <c r="E32" s="11"/>
      <c r="F32" s="11"/>
    </row>
    <row r="33" spans="1:6" ht="12.75">
      <c r="A33" s="11"/>
      <c r="B33" s="11"/>
      <c r="C33" s="11"/>
      <c r="D33" s="11"/>
      <c r="E33" s="11"/>
      <c r="F33" s="11"/>
    </row>
    <row r="34" spans="1:6" ht="12.75">
      <c r="A34" s="11"/>
      <c r="B34" s="11"/>
      <c r="C34" s="11"/>
      <c r="D34" s="11"/>
      <c r="E34" s="11"/>
      <c r="F34" s="11"/>
    </row>
    <row r="35" spans="1:6" ht="12.75">
      <c r="A35" s="11"/>
      <c r="B35" s="11"/>
      <c r="C35" s="11"/>
      <c r="D35" s="11"/>
      <c r="E35" s="11"/>
      <c r="F35" s="11"/>
    </row>
    <row r="36" spans="1:6" ht="12.75">
      <c r="A36" s="11"/>
      <c r="B36" s="11"/>
      <c r="C36" s="11"/>
      <c r="D36" s="11"/>
      <c r="E36" s="11"/>
      <c r="F36" s="11"/>
    </row>
    <row r="37" spans="1:6" ht="12.75">
      <c r="A37" s="11"/>
      <c r="B37" s="11"/>
      <c r="C37" s="11"/>
      <c r="D37" s="11"/>
      <c r="E37" s="11"/>
      <c r="F37" s="11"/>
    </row>
    <row r="38" spans="1:6" ht="12.75">
      <c r="A38" s="11"/>
      <c r="B38" s="11"/>
      <c r="C38" s="11"/>
      <c r="D38" s="11"/>
      <c r="E38" s="11"/>
      <c r="F38" s="11"/>
    </row>
    <row r="39" spans="1:6" ht="12.75">
      <c r="A39" s="11"/>
      <c r="B39" s="11"/>
      <c r="C39" s="11"/>
      <c r="D39" s="11"/>
      <c r="E39" s="11"/>
      <c r="F39" s="11"/>
    </row>
    <row r="40" spans="1:6" ht="12.75">
      <c r="A40" s="11"/>
      <c r="B40" s="11"/>
      <c r="C40" s="11"/>
      <c r="D40" s="11"/>
      <c r="E40" s="11"/>
      <c r="F40" s="11"/>
    </row>
    <row r="41" spans="1:6" ht="12.75">
      <c r="A41" s="11"/>
      <c r="B41" s="11"/>
      <c r="C41" s="11"/>
      <c r="D41" s="11"/>
      <c r="E41" s="11"/>
      <c r="F41" s="11"/>
    </row>
    <row r="42" spans="1:6" ht="12.75">
      <c r="A42" s="11"/>
      <c r="B42" s="11"/>
      <c r="C42" s="11"/>
      <c r="D42" s="11"/>
      <c r="E42" s="11"/>
      <c r="F42" s="11"/>
    </row>
    <row r="43" spans="1:6" ht="12.75">
      <c r="A43" s="11"/>
      <c r="B43" s="11"/>
      <c r="C43" s="11"/>
      <c r="D43" s="11"/>
      <c r="E43" s="11"/>
      <c r="F43" s="11"/>
    </row>
    <row r="44" spans="1:6" ht="12.75">
      <c r="A44" s="11"/>
      <c r="B44" s="11"/>
      <c r="C44" s="11"/>
      <c r="D44" s="11"/>
      <c r="E44" s="11"/>
      <c r="F44" s="11"/>
    </row>
    <row r="45" spans="1:6" ht="12.75">
      <c r="A45" s="11"/>
      <c r="B45" s="11"/>
      <c r="C45" s="11"/>
      <c r="D45" s="11"/>
      <c r="E45" s="11"/>
      <c r="F45" s="11"/>
    </row>
    <row r="46" spans="1:6" ht="12.75">
      <c r="A46" s="11"/>
      <c r="B46" s="11"/>
      <c r="C46" s="11"/>
      <c r="D46" s="11"/>
      <c r="E46" s="11"/>
      <c r="F46" s="11"/>
    </row>
    <row r="47" spans="1:6" ht="12.75">
      <c r="A47" s="11"/>
      <c r="B47" s="11"/>
      <c r="C47" s="11"/>
      <c r="D47" s="11"/>
      <c r="E47" s="11"/>
      <c r="F47" s="11"/>
    </row>
    <row r="48" spans="1:6" ht="12.75">
      <c r="A48" s="11"/>
      <c r="B48" s="11"/>
      <c r="C48" s="11"/>
      <c r="D48" s="11"/>
      <c r="E48" s="11"/>
      <c r="F48" s="11"/>
    </row>
    <row r="49" spans="1:6" ht="12.75">
      <c r="A49" s="11"/>
      <c r="B49" s="11"/>
      <c r="C49" s="11"/>
      <c r="D49" s="11"/>
      <c r="E49" s="11"/>
      <c r="F49" s="11"/>
    </row>
    <row r="50" spans="1:6" ht="12.75">
      <c r="A50" s="11"/>
      <c r="B50" s="11"/>
      <c r="C50" s="11"/>
      <c r="D50" s="11"/>
      <c r="E50" s="11"/>
      <c r="F50" s="11"/>
    </row>
    <row r="51" spans="1:6" ht="12.75">
      <c r="A51" s="11"/>
      <c r="B51" s="11"/>
      <c r="C51" s="11"/>
      <c r="D51" s="11"/>
      <c r="E51" s="11"/>
      <c r="F51" s="11"/>
    </row>
    <row r="52" spans="1:6" ht="12.75">
      <c r="A52" s="11"/>
      <c r="B52" s="11"/>
      <c r="C52" s="11"/>
      <c r="D52" s="11"/>
      <c r="E52" s="11"/>
      <c r="F52" s="11"/>
    </row>
    <row r="53" spans="1:6" ht="12.75">
      <c r="A53" s="11"/>
      <c r="B53" s="11"/>
      <c r="C53" s="11"/>
      <c r="D53" s="11"/>
      <c r="E53" s="11"/>
      <c r="F53" s="11"/>
    </row>
    <row r="54" spans="1:6" ht="12.75">
      <c r="A54" s="11"/>
      <c r="B54" s="11"/>
      <c r="C54" s="11"/>
      <c r="D54" s="11"/>
      <c r="E54" s="11"/>
      <c r="F54" s="11"/>
    </row>
    <row r="55" spans="1:6" ht="12.75">
      <c r="A55" s="11"/>
      <c r="B55" s="11"/>
      <c r="C55" s="11"/>
      <c r="D55" s="11"/>
      <c r="E55" s="11"/>
      <c r="F55" s="11"/>
    </row>
  </sheetData>
  <sheetProtection/>
  <mergeCells count="3">
    <mergeCell ref="A2:D2"/>
    <mergeCell ref="A1:D1"/>
    <mergeCell ref="F1:F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5"/>
  <sheetViews>
    <sheetView showGridLines="0" showRowColHeaders="0" showOutlineSymbols="0" zoomScalePageLayoutView="0" workbookViewId="0" topLeftCell="A1">
      <selection activeCell="M24" sqref="M24"/>
    </sheetView>
  </sheetViews>
  <sheetFormatPr defaultColWidth="11.421875" defaultRowHeight="12.75"/>
  <cols>
    <col min="1" max="1" width="8.7109375" style="9" customWidth="1"/>
    <col min="2" max="2" width="8.57421875" style="9" customWidth="1"/>
    <col min="3" max="3" width="8.7109375" style="9" customWidth="1"/>
    <col min="4" max="4" width="5.140625" style="9" customWidth="1"/>
    <col min="5" max="5" width="3.421875" style="9" customWidth="1"/>
    <col min="6" max="6" width="3.7109375" style="9" customWidth="1"/>
    <col min="7" max="7" width="28.8515625" style="9" customWidth="1"/>
    <col min="8" max="8" width="3.00390625" style="9" customWidth="1"/>
    <col min="9" max="9" width="10.8515625" style="9" customWidth="1"/>
    <col min="10" max="13" width="8.7109375" style="9" customWidth="1"/>
    <col min="14" max="14" width="18.140625" style="9" customWidth="1"/>
    <col min="15" max="16" width="8.7109375" style="9" customWidth="1"/>
    <col min="17" max="17" width="10.00390625" style="9" customWidth="1"/>
    <col min="18" max="18" width="6.7109375" style="9" customWidth="1"/>
    <col min="19" max="16384" width="11.421875" style="9" customWidth="1"/>
  </cols>
  <sheetData>
    <row r="1" spans="1:21" ht="12.75">
      <c r="A1" s="149" t="s">
        <v>49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49">
        <v>2012</v>
      </c>
      <c r="N1" s="149"/>
      <c r="O1" s="34"/>
      <c r="P1" s="34"/>
      <c r="Q1" s="34"/>
      <c r="R1" s="34"/>
      <c r="S1" s="34"/>
      <c r="T1" s="34"/>
      <c r="U1" s="34"/>
    </row>
    <row r="2" spans="1:21" ht="47.2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49"/>
      <c r="N2" s="149"/>
      <c r="O2" s="34"/>
      <c r="P2" s="34"/>
      <c r="Q2" s="34"/>
      <c r="R2" s="34"/>
      <c r="S2" s="34"/>
      <c r="T2" s="34"/>
      <c r="U2" s="34"/>
    </row>
    <row r="3" spans="1:21" ht="12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ht="12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 ht="13.5" thickBo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1" ht="13.5" thickBot="1">
      <c r="A6" s="34"/>
      <c r="B6" s="34"/>
      <c r="C6" s="34"/>
      <c r="D6" s="34"/>
      <c r="E6" s="34"/>
      <c r="F6" s="100"/>
      <c r="G6" s="101" t="s">
        <v>36</v>
      </c>
      <c r="H6" s="34"/>
      <c r="I6" s="102" t="s">
        <v>37</v>
      </c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ht="12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ht="12.75">
      <c r="A9" s="34"/>
      <c r="B9" s="34"/>
      <c r="C9" s="34"/>
      <c r="D9" s="34"/>
      <c r="E9" s="34"/>
      <c r="F9" s="172" t="s">
        <v>38</v>
      </c>
      <c r="G9" s="66" t="s">
        <v>39</v>
      </c>
      <c r="H9" s="34"/>
      <c r="I9" s="174" t="s">
        <v>40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ht="12.75">
      <c r="A10" s="34"/>
      <c r="B10" s="34"/>
      <c r="C10" s="34"/>
      <c r="D10" s="34"/>
      <c r="E10" s="34"/>
      <c r="F10" s="173"/>
      <c r="G10" s="69" t="s">
        <v>78</v>
      </c>
      <c r="H10" s="34"/>
      <c r="I10" s="175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</row>
    <row r="11" spans="1:21" ht="12.7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34"/>
      <c r="P11" s="34"/>
      <c r="Q11" s="34"/>
      <c r="R11" s="34"/>
      <c r="S11" s="34"/>
      <c r="T11" s="34"/>
      <c r="U11" s="34"/>
    </row>
    <row r="12" spans="1:21" ht="12.75">
      <c r="A12" s="67"/>
      <c r="B12" s="67"/>
      <c r="C12" s="67"/>
      <c r="D12" s="67"/>
      <c r="E12" s="67"/>
      <c r="F12" s="172" t="s">
        <v>41</v>
      </c>
      <c r="G12" s="66" t="s">
        <v>42</v>
      </c>
      <c r="H12" s="67"/>
      <c r="I12" s="174" t="s">
        <v>43</v>
      </c>
      <c r="J12" s="67"/>
      <c r="K12" s="67"/>
      <c r="L12" s="67"/>
      <c r="M12" s="67"/>
      <c r="N12" s="67"/>
      <c r="O12" s="34"/>
      <c r="P12" s="34"/>
      <c r="Q12" s="34"/>
      <c r="R12" s="34"/>
      <c r="S12" s="34"/>
      <c r="T12" s="34"/>
      <c r="U12" s="34"/>
    </row>
    <row r="13" spans="1:21" ht="12.75">
      <c r="A13" s="67"/>
      <c r="B13" s="67"/>
      <c r="C13" s="67"/>
      <c r="D13" s="67"/>
      <c r="E13" s="67"/>
      <c r="F13" s="173"/>
      <c r="G13" s="69" t="s">
        <v>81</v>
      </c>
      <c r="H13" s="67"/>
      <c r="I13" s="175"/>
      <c r="J13" s="67"/>
      <c r="K13" s="67"/>
      <c r="L13" s="67"/>
      <c r="M13" s="67"/>
      <c r="N13" s="67"/>
      <c r="O13" s="34"/>
      <c r="P13" s="34"/>
      <c r="Q13" s="34"/>
      <c r="R13" s="34"/>
      <c r="S13" s="34"/>
      <c r="T13" s="34"/>
      <c r="U13" s="34"/>
    </row>
    <row r="14" spans="1:21" ht="12.75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34"/>
      <c r="P14" s="34"/>
      <c r="Q14" s="34"/>
      <c r="R14" s="34"/>
      <c r="S14" s="34"/>
      <c r="T14" s="34"/>
      <c r="U14" s="34"/>
    </row>
    <row r="15" spans="1:21" ht="12.75">
      <c r="A15" s="67"/>
      <c r="B15" s="67"/>
      <c r="C15" s="67"/>
      <c r="D15" s="67"/>
      <c r="E15" s="67"/>
      <c r="F15" s="172" t="s">
        <v>44</v>
      </c>
      <c r="G15" s="66" t="s">
        <v>45</v>
      </c>
      <c r="H15" s="67"/>
      <c r="I15" s="174" t="s">
        <v>46</v>
      </c>
      <c r="J15" s="67"/>
      <c r="K15" s="67"/>
      <c r="L15" s="67"/>
      <c r="M15" s="67"/>
      <c r="N15" s="67"/>
      <c r="O15" s="34"/>
      <c r="P15" s="34"/>
      <c r="Q15" s="34"/>
      <c r="R15" s="34"/>
      <c r="S15" s="34"/>
      <c r="T15" s="34"/>
      <c r="U15" s="34"/>
    </row>
    <row r="16" spans="1:21" ht="12.75">
      <c r="A16" s="67"/>
      <c r="B16" s="67"/>
      <c r="C16" s="67"/>
      <c r="D16" s="67"/>
      <c r="E16" s="67"/>
      <c r="F16" s="173"/>
      <c r="G16" s="69" t="s">
        <v>79</v>
      </c>
      <c r="H16" s="67"/>
      <c r="I16" s="175"/>
      <c r="J16" s="67"/>
      <c r="K16" s="67"/>
      <c r="L16" s="67"/>
      <c r="M16" s="67"/>
      <c r="N16" s="67"/>
      <c r="O16" s="34"/>
      <c r="P16" s="34"/>
      <c r="Q16" s="34"/>
      <c r="R16" s="34"/>
      <c r="S16" s="34"/>
      <c r="T16" s="34"/>
      <c r="U16" s="34"/>
    </row>
    <row r="17" spans="1:21" ht="12.7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34"/>
      <c r="P17" s="34"/>
      <c r="Q17" s="34"/>
      <c r="R17" s="34"/>
      <c r="S17" s="34"/>
      <c r="T17" s="34"/>
      <c r="U17" s="34"/>
    </row>
    <row r="18" spans="1:21" ht="12.75" customHeight="1">
      <c r="A18" s="67"/>
      <c r="B18" s="67"/>
      <c r="C18" s="67"/>
      <c r="D18" s="67"/>
      <c r="E18" s="67"/>
      <c r="F18" s="172" t="s">
        <v>47</v>
      </c>
      <c r="G18" s="66" t="s">
        <v>45</v>
      </c>
      <c r="H18" s="67"/>
      <c r="I18" s="174" t="s">
        <v>46</v>
      </c>
      <c r="J18" s="67"/>
      <c r="K18" s="67"/>
      <c r="L18" s="67"/>
      <c r="M18" s="67"/>
      <c r="N18" s="67"/>
      <c r="O18" s="34"/>
      <c r="P18" s="34"/>
      <c r="Q18" s="34"/>
      <c r="R18" s="34"/>
      <c r="S18" s="34"/>
      <c r="T18" s="34"/>
      <c r="U18" s="34"/>
    </row>
    <row r="19" spans="1:21" ht="12.75" customHeight="1">
      <c r="A19" s="67"/>
      <c r="B19" s="67"/>
      <c r="C19" s="67"/>
      <c r="D19" s="67"/>
      <c r="E19" s="67"/>
      <c r="F19" s="173"/>
      <c r="G19" s="69" t="s">
        <v>82</v>
      </c>
      <c r="H19" s="67"/>
      <c r="I19" s="175"/>
      <c r="J19" s="67"/>
      <c r="K19" s="67"/>
      <c r="L19" s="67"/>
      <c r="M19" s="67"/>
      <c r="N19" s="67"/>
      <c r="O19" s="34"/>
      <c r="P19" s="34"/>
      <c r="Q19" s="34"/>
      <c r="R19" s="34"/>
      <c r="S19" s="34"/>
      <c r="T19" s="34"/>
      <c r="U19" s="34"/>
    </row>
    <row r="20" spans="1:21" ht="12.7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34"/>
      <c r="P20" s="34"/>
      <c r="Q20" s="34"/>
      <c r="R20" s="34"/>
      <c r="S20" s="34"/>
      <c r="T20" s="34"/>
      <c r="U20" s="34"/>
    </row>
    <row r="21" spans="1:21" ht="12.75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34"/>
      <c r="P21" s="34"/>
      <c r="Q21" s="34"/>
      <c r="R21" s="34"/>
      <c r="S21" s="34"/>
      <c r="T21" s="34"/>
      <c r="U21" s="34"/>
    </row>
    <row r="22" spans="1:21" ht="12.75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34"/>
      <c r="P22" s="34"/>
      <c r="Q22" s="34"/>
      <c r="R22" s="34"/>
      <c r="S22" s="34"/>
      <c r="T22" s="34"/>
      <c r="U22" s="34"/>
    </row>
    <row r="23" spans="1:21" ht="12.7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34"/>
      <c r="P23" s="34"/>
      <c r="Q23" s="34"/>
      <c r="R23" s="34"/>
      <c r="S23" s="34"/>
      <c r="T23" s="34"/>
      <c r="U23" s="34"/>
    </row>
    <row r="24" spans="1:21" ht="12.75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34"/>
      <c r="P24" s="34"/>
      <c r="Q24" s="34"/>
      <c r="R24" s="34"/>
      <c r="S24" s="34"/>
      <c r="T24" s="34"/>
      <c r="U24" s="34"/>
    </row>
    <row r="25" spans="1:21" ht="12.75" customHeight="1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34"/>
      <c r="P25" s="34"/>
      <c r="Q25" s="34"/>
      <c r="R25" s="34"/>
      <c r="S25" s="34"/>
      <c r="T25" s="34"/>
      <c r="U25" s="34"/>
    </row>
    <row r="26" spans="1:21" ht="12.7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34"/>
      <c r="P26" s="34"/>
      <c r="Q26" s="34"/>
      <c r="R26" s="34"/>
      <c r="S26" s="34"/>
      <c r="T26" s="34"/>
      <c r="U26" s="34"/>
    </row>
    <row r="27" spans="1:21" ht="12.7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34"/>
      <c r="P27" s="34"/>
      <c r="Q27" s="34"/>
      <c r="R27" s="34"/>
      <c r="S27" s="34"/>
      <c r="T27" s="34"/>
      <c r="U27" s="34"/>
    </row>
    <row r="28" spans="1:21" ht="12.7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34"/>
      <c r="P28" s="34"/>
      <c r="Q28" s="34"/>
      <c r="R28" s="34"/>
      <c r="S28" s="34"/>
      <c r="T28" s="34"/>
      <c r="U28" s="34"/>
    </row>
    <row r="29" spans="1:21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spans="1:21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</row>
    <row r="31" spans="1:21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spans="1:21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</row>
    <row r="33" spans="1:21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</row>
    <row r="34" spans="1:21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</row>
    <row r="35" spans="1:21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</row>
    <row r="36" spans="1:21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</row>
    <row r="37" spans="1:21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</row>
    <row r="38" spans="1:21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</row>
    <row r="39" spans="1:21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</row>
    <row r="40" spans="1:21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</row>
    <row r="41" spans="1:21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</row>
    <row r="42" spans="1:21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</row>
    <row r="43" spans="1:21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</row>
    <row r="44" spans="1:21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</row>
    <row r="45" spans="1:21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</row>
  </sheetData>
  <sheetProtection/>
  <mergeCells count="10">
    <mergeCell ref="F15:F16"/>
    <mergeCell ref="I15:I16"/>
    <mergeCell ref="F18:F19"/>
    <mergeCell ref="I18:I19"/>
    <mergeCell ref="A1:L2"/>
    <mergeCell ref="M1:N2"/>
    <mergeCell ref="F9:F10"/>
    <mergeCell ref="I9:I10"/>
    <mergeCell ref="F12:F13"/>
    <mergeCell ref="I12:I13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G4" sqref="G4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76" t="s">
        <v>25</v>
      </c>
      <c r="B2" s="176"/>
      <c r="C2" s="176"/>
      <c r="D2" s="176"/>
      <c r="E2" s="176"/>
      <c r="G2" t="str">
        <f>IF('Grupo 1'!Q7&lt;&gt;"",'Grupo 1'!Q7,"")</f>
        <v>Daniel Pérez</v>
      </c>
      <c r="N2" t="str">
        <f>IF('Grupo 1'!Q9&lt;&gt;"",'Grupo 1'!Q9,"")</f>
        <v>Jorge Fregel</v>
      </c>
      <c r="U2" t="str">
        <f>IF('Grupo 1'!Q11&lt;&gt;"",'Grupo 1'!Q11,"")</f>
        <v>Juan A. Méndez</v>
      </c>
      <c r="AB2" t="str">
        <f>IF('Grupo 1'!Q13&lt;&gt;"",'Grupo 1'!Q13,"")</f>
        <v>Félix C. Rodríguez</v>
      </c>
    </row>
    <row r="3" spans="6:33" ht="12.75">
      <c r="F3" t="s">
        <v>28</v>
      </c>
      <c r="G3" t="s">
        <v>2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N3" t="s">
        <v>2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U3" t="s">
        <v>2</v>
      </c>
      <c r="V3" t="s">
        <v>4</v>
      </c>
      <c r="W3" t="s">
        <v>5</v>
      </c>
      <c r="X3" t="s">
        <v>6</v>
      </c>
      <c r="Y3" t="s">
        <v>7</v>
      </c>
      <c r="Z3" t="s">
        <v>8</v>
      </c>
      <c r="AB3" t="s">
        <v>2</v>
      </c>
      <c r="AC3" t="s">
        <v>4</v>
      </c>
      <c r="AD3" t="s">
        <v>5</v>
      </c>
      <c r="AE3" t="s">
        <v>6</v>
      </c>
      <c r="AF3" t="s">
        <v>7</v>
      </c>
      <c r="AG3" t="s">
        <v>8</v>
      </c>
    </row>
    <row r="4" spans="1:33" ht="12.75">
      <c r="A4" s="2" t="str">
        <f>'Grupo 1'!B6</f>
        <v>Daniel Pérez</v>
      </c>
      <c r="B4" s="1">
        <f>IF('Grupo 1'!C6&lt;&gt;"",'Grupo 1'!C6,"")</f>
        <v>3</v>
      </c>
      <c r="C4" s="1" t="str">
        <f>'Grupo 1'!D6</f>
        <v>-</v>
      </c>
      <c r="D4" s="1">
        <f>IF('Grupo 1'!E6&lt;&gt;"",'Grupo 1'!E6,"")</f>
        <v>0</v>
      </c>
      <c r="E4" s="3" t="str">
        <f>'Grupo 1'!F6</f>
        <v>Félix C. Rodríguez</v>
      </c>
      <c r="F4" s="1">
        <f>COUNTBLANK('Grupo 1'!C6:'Grupo 1'!E6)</f>
        <v>0</v>
      </c>
      <c r="G4">
        <f aca="true" t="shared" si="0" ref="G4:G9">IF(AND(F4=0,OR($A4=$G$2,$E4=$G$2)),1,0)</f>
        <v>1</v>
      </c>
      <c r="H4">
        <f aca="true" t="shared" si="1" ref="H4:H9">IF(AND(F4=0,OR(AND($A4=$G$2,$B4&gt;$D4),AND($E4=$G$2,$D4&gt;$B4))),1,0)</f>
        <v>1</v>
      </c>
      <c r="I4">
        <f aca="true" t="shared" si="2" ref="I4:I9">IF(AND(F4=0,G4=1,$B4=$D4),1,0)</f>
        <v>0</v>
      </c>
      <c r="J4">
        <f aca="true" t="shared" si="3" ref="J4:J9">IF(AND(F4=0,OR(AND($A4=$G$2,$B4&lt;$D4),AND($E4=$G$2,$D4&lt;$B4))),1,0)</f>
        <v>0</v>
      </c>
      <c r="K4">
        <f aca="true" t="shared" si="4" ref="K4:K9">IF(F4&gt;0,0,IF($A4=$G$2,$B4,IF($E4=$G$2,$D4,0)))</f>
        <v>3</v>
      </c>
      <c r="L4">
        <f aca="true" t="shared" si="5" ref="L4:L9">IF(F4&gt;0,0,IF($A4=$G$2,$D4,IF($E4=$G$2,$B4,0)))</f>
        <v>0</v>
      </c>
      <c r="N4">
        <f aca="true" t="shared" si="6" ref="N4:N9">IF(AND(F4=0,OR($A4=$N$2,$E4=$N$2)),1,0)</f>
        <v>0</v>
      </c>
      <c r="O4">
        <f aca="true" t="shared" si="7" ref="O4:O9">IF(AND(F4=0,OR(AND($A4=$N$2,$B4&gt;$D4),AND($E4=$N$2,$D4&gt;$B4))),1,0)</f>
        <v>0</v>
      </c>
      <c r="P4">
        <f aca="true" t="shared" si="8" ref="P4:P9">IF(AND(F4=0,N4=1,$B4=$D4),1,0)</f>
        <v>0</v>
      </c>
      <c r="Q4">
        <f aca="true" t="shared" si="9" ref="Q4:Q9">IF(AND(F4=0,OR(AND($A4=$N$2,$B4&lt;$D4),AND($E4=$N$2,$D4&lt;$B4))),1,0)</f>
        <v>0</v>
      </c>
      <c r="R4">
        <f aca="true" t="shared" si="10" ref="R4:R9">IF(F4&gt;0,0,IF($A4=$N$2,$B4,IF($E4=$N$2,$D4,0)))</f>
        <v>0</v>
      </c>
      <c r="S4">
        <f aca="true" t="shared" si="11" ref="S4:S9">IF(F4&gt;0,0,IF($A4=$N$2,$D4,IF($E4=$N$2,$B4,0)))</f>
        <v>0</v>
      </c>
      <c r="U4">
        <f aca="true" t="shared" si="12" ref="U4:U9">IF(AND(F4=0,OR($A4=$U$2,$E4=$U$2)),1,0)</f>
        <v>0</v>
      </c>
      <c r="V4">
        <f aca="true" t="shared" si="13" ref="V4:V9">IF(AND(F4=0,OR(AND($A4=$U$2,$B4&gt;$D4),AND($E4=$U$2,$D4&gt;$B4))),1,0)</f>
        <v>0</v>
      </c>
      <c r="W4">
        <f aca="true" t="shared" si="14" ref="W4:W9">IF(AND(F4=0,U4=1,$B4=$D4),1,0)</f>
        <v>0</v>
      </c>
      <c r="X4">
        <f aca="true" t="shared" si="15" ref="X4:X9">IF(AND(F4=0,OR(AND($A4=$U$2,$B4&lt;$D4),AND($E4=$U$2,$D4&lt;$B4))),1,0)</f>
        <v>0</v>
      </c>
      <c r="Y4">
        <f aca="true" t="shared" si="16" ref="Y4:Y9">IF(F4&gt;0,0,IF($A4=$U$2,$B4,IF($E4=$U$2,$D4,0)))</f>
        <v>0</v>
      </c>
      <c r="Z4">
        <f aca="true" t="shared" si="17" ref="Z4:Z9">IF(F4&gt;0,0,IF($A4=$U$2,$D4,IF($E4=$U$2,$B4,0)))</f>
        <v>0</v>
      </c>
      <c r="AB4">
        <f aca="true" t="shared" si="18" ref="AB4:AB9">IF(AND(F4=0,OR($A4=$AB$2,$E4=$AB$2)),1,0)</f>
        <v>1</v>
      </c>
      <c r="AC4">
        <f aca="true" t="shared" si="19" ref="AC4:AC9">IF(AND(F4=0,OR(AND($A4=$AB$2,$B4&gt;$D4),AND($E4=$AB$2,$D4&gt;$B4))),1,0)</f>
        <v>0</v>
      </c>
      <c r="AD4">
        <f aca="true" t="shared" si="20" ref="AD4:AD9">IF(AND(F4=0,AB4=1,$B4=$D4),1,0)</f>
        <v>0</v>
      </c>
      <c r="AE4">
        <f aca="true" t="shared" si="21" ref="AE4:AE9">IF(AND(F4=0,OR(AND($A4=$AB$2,$B4&lt;$D4),AND($E4=$AB$2,$D4&lt;$B4))),1,0)</f>
        <v>1</v>
      </c>
      <c r="AF4">
        <f aca="true" t="shared" si="22" ref="AF4:AF9">IF(F4&gt;0,0,IF($A4=$AB$2,$B4,IF($E4=$AB$2,$D4,0)))</f>
        <v>0</v>
      </c>
      <c r="AG4">
        <f aca="true" t="shared" si="23" ref="AG4:AG9">IF(F4&gt;0,0,IF($A4=$AB$2,$D4,IF($E4=$AB$2,$B4,0)))</f>
        <v>3</v>
      </c>
    </row>
    <row r="5" spans="1:33" ht="12.75">
      <c r="A5" s="2" t="str">
        <f>'Grupo 1'!B7</f>
        <v>Jorge Fregel</v>
      </c>
      <c r="B5" s="1">
        <f>IF('Grupo 1'!C7&lt;&gt;"",'Grupo 1'!C7,"")</f>
        <v>3</v>
      </c>
      <c r="C5" s="1" t="str">
        <f>'Grupo 1'!D7</f>
        <v>-</v>
      </c>
      <c r="D5" s="1">
        <f>IF('Grupo 1'!E7&lt;&gt;"",'Grupo 1'!E7,"")</f>
        <v>1</v>
      </c>
      <c r="E5" s="3" t="str">
        <f>'Grupo 1'!F7</f>
        <v>Juan A. Méndez</v>
      </c>
      <c r="F5" s="1">
        <f>COUNTBLANK('Grupo 1'!C7:'Grupo 1'!E7)</f>
        <v>0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1</v>
      </c>
      <c r="O5">
        <f t="shared" si="7"/>
        <v>1</v>
      </c>
      <c r="P5">
        <f t="shared" si="8"/>
        <v>0</v>
      </c>
      <c r="Q5">
        <f t="shared" si="9"/>
        <v>0</v>
      </c>
      <c r="R5">
        <f t="shared" si="10"/>
        <v>3</v>
      </c>
      <c r="S5">
        <f t="shared" si="11"/>
        <v>1</v>
      </c>
      <c r="U5">
        <f t="shared" si="12"/>
        <v>1</v>
      </c>
      <c r="V5">
        <f t="shared" si="13"/>
        <v>0</v>
      </c>
      <c r="W5">
        <f t="shared" si="14"/>
        <v>0</v>
      </c>
      <c r="X5">
        <f t="shared" si="15"/>
        <v>1</v>
      </c>
      <c r="Y5">
        <f t="shared" si="16"/>
        <v>1</v>
      </c>
      <c r="Z5">
        <f t="shared" si="17"/>
        <v>3</v>
      </c>
      <c r="AB5">
        <f t="shared" si="18"/>
        <v>0</v>
      </c>
      <c r="AC5">
        <f t="shared" si="19"/>
        <v>0</v>
      </c>
      <c r="AD5">
        <f t="shared" si="20"/>
        <v>0</v>
      </c>
      <c r="AE5">
        <f t="shared" si="21"/>
        <v>0</v>
      </c>
      <c r="AF5">
        <f t="shared" si="22"/>
        <v>0</v>
      </c>
      <c r="AG5">
        <f t="shared" si="23"/>
        <v>0</v>
      </c>
    </row>
    <row r="6" spans="1:33" ht="12.75">
      <c r="A6" s="2" t="str">
        <f>'Grupo 1'!B8</f>
        <v>Félix C. Rodríguez</v>
      </c>
      <c r="B6" s="1">
        <f>IF('Grupo 1'!C8&lt;&gt;"",'Grupo 1'!C8,"")</f>
        <v>0</v>
      </c>
      <c r="C6" s="1" t="str">
        <f>'Grupo 1'!D8</f>
        <v>-</v>
      </c>
      <c r="D6" s="1">
        <f>IF('Grupo 1'!E8&lt;&gt;"",'Grupo 1'!E8,"")</f>
        <v>3</v>
      </c>
      <c r="E6" s="3" t="str">
        <f>'Grupo 1'!F8</f>
        <v>Baltasar Pérez</v>
      </c>
      <c r="F6" s="1">
        <f>COUNTBLANK('Grupo 1'!C8:'Grupo 1'!E8)</f>
        <v>0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1</v>
      </c>
      <c r="AC6">
        <f t="shared" si="19"/>
        <v>0</v>
      </c>
      <c r="AD6">
        <f t="shared" si="20"/>
        <v>0</v>
      </c>
      <c r="AE6">
        <f t="shared" si="21"/>
        <v>1</v>
      </c>
      <c r="AF6">
        <f t="shared" si="22"/>
        <v>0</v>
      </c>
      <c r="AG6">
        <f t="shared" si="23"/>
        <v>3</v>
      </c>
    </row>
    <row r="7" spans="1:33" ht="12.75">
      <c r="A7" s="2" t="str">
        <f>'Grupo 1'!B9</f>
        <v>Daniel Pérez</v>
      </c>
      <c r="B7" s="1">
        <f>IF('Grupo 1'!C9&lt;&gt;"",'Grupo 1'!C9,"")</f>
        <v>3</v>
      </c>
      <c r="C7" s="1" t="str">
        <f>'Grupo 1'!D9</f>
        <v>-</v>
      </c>
      <c r="D7" s="1">
        <f>IF('Grupo 1'!E9&lt;&gt;"",'Grupo 1'!E9,"")</f>
        <v>0</v>
      </c>
      <c r="E7" s="3" t="str">
        <f>'Grupo 1'!F9</f>
        <v>Juan A. Méndez</v>
      </c>
      <c r="F7" s="1">
        <f>COUNTBLANK('Grupo 1'!C9:'Grupo 1'!E9)</f>
        <v>0</v>
      </c>
      <c r="G7">
        <f t="shared" si="0"/>
        <v>1</v>
      </c>
      <c r="H7">
        <f t="shared" si="1"/>
        <v>1</v>
      </c>
      <c r="I7">
        <f t="shared" si="2"/>
        <v>0</v>
      </c>
      <c r="J7">
        <f t="shared" si="3"/>
        <v>0</v>
      </c>
      <c r="K7">
        <f t="shared" si="4"/>
        <v>3</v>
      </c>
      <c r="L7">
        <f t="shared" si="5"/>
        <v>0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1</v>
      </c>
      <c r="V7">
        <f t="shared" si="13"/>
        <v>0</v>
      </c>
      <c r="W7">
        <f t="shared" si="14"/>
        <v>0</v>
      </c>
      <c r="X7">
        <f t="shared" si="15"/>
        <v>1</v>
      </c>
      <c r="Y7">
        <f t="shared" si="16"/>
        <v>0</v>
      </c>
      <c r="Z7">
        <f t="shared" si="17"/>
        <v>3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</row>
    <row r="8" spans="1:33" ht="12.75">
      <c r="A8" s="2" t="str">
        <f>'Grupo 1'!B10</f>
        <v>Jorge Fregel</v>
      </c>
      <c r="B8" s="1">
        <f>IF('Grupo 1'!C10&lt;&gt;"",'Grupo 1'!C10,"")</f>
        <v>3</v>
      </c>
      <c r="C8" s="1" t="str">
        <f>'Grupo 1'!D10</f>
        <v>-</v>
      </c>
      <c r="D8" s="1">
        <f>IF('Grupo 1'!E10&lt;&gt;"",'Grupo 1'!E10,"")</f>
        <v>0</v>
      </c>
      <c r="E8" s="3" t="str">
        <f>'Grupo 1'!F10</f>
        <v>Baltasar Pérez</v>
      </c>
      <c r="F8" s="1">
        <f>COUNTBLANK('Grupo 1'!C10:'Grupo 1'!E10)</f>
        <v>0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1</v>
      </c>
      <c r="O8">
        <f t="shared" si="7"/>
        <v>1</v>
      </c>
      <c r="P8">
        <f t="shared" si="8"/>
        <v>0</v>
      </c>
      <c r="Q8">
        <f t="shared" si="9"/>
        <v>0</v>
      </c>
      <c r="R8">
        <f t="shared" si="10"/>
        <v>3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</row>
    <row r="9" spans="1:33" ht="12.75">
      <c r="A9" s="2" t="str">
        <f>'Grupo 1'!B11</f>
        <v>Juan A. Méndez</v>
      </c>
      <c r="B9" s="1">
        <f>IF('Grupo 1'!C11&lt;&gt;"",'Grupo 1'!C11,"")</f>
        <v>3</v>
      </c>
      <c r="C9" s="1" t="str">
        <f>'Grupo 1'!D11</f>
        <v>-</v>
      </c>
      <c r="D9" s="1">
        <f>IF('Grupo 1'!E11&lt;&gt;"",'Grupo 1'!E11,"")</f>
        <v>0</v>
      </c>
      <c r="E9" s="3" t="str">
        <f>'Grupo 1'!F11</f>
        <v>Félix C. Rodríguez</v>
      </c>
      <c r="F9" s="1">
        <f>COUNTBLANK('Grupo 1'!C11:'Grupo 1'!E11)</f>
        <v>0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1</v>
      </c>
      <c r="V9">
        <f t="shared" si="13"/>
        <v>1</v>
      </c>
      <c r="W9">
        <f t="shared" si="14"/>
        <v>0</v>
      </c>
      <c r="X9">
        <f t="shared" si="15"/>
        <v>0</v>
      </c>
      <c r="Y9">
        <f t="shared" si="16"/>
        <v>3</v>
      </c>
      <c r="Z9">
        <f t="shared" si="17"/>
        <v>0</v>
      </c>
      <c r="AB9">
        <f t="shared" si="18"/>
        <v>1</v>
      </c>
      <c r="AC9">
        <f t="shared" si="19"/>
        <v>0</v>
      </c>
      <c r="AD9">
        <f t="shared" si="20"/>
        <v>0</v>
      </c>
      <c r="AE9">
        <f t="shared" si="21"/>
        <v>1</v>
      </c>
      <c r="AF9">
        <f t="shared" si="22"/>
        <v>0</v>
      </c>
      <c r="AG9">
        <f t="shared" si="23"/>
        <v>3</v>
      </c>
    </row>
    <row r="10" spans="7:34" ht="12.75">
      <c r="G10">
        <f aca="true" t="shared" si="24" ref="G10:L10">SUM(G4:G9)</f>
        <v>2</v>
      </c>
      <c r="H10">
        <f t="shared" si="24"/>
        <v>2</v>
      </c>
      <c r="I10">
        <f t="shared" si="24"/>
        <v>0</v>
      </c>
      <c r="J10">
        <f t="shared" si="24"/>
        <v>0</v>
      </c>
      <c r="K10">
        <f t="shared" si="24"/>
        <v>6</v>
      </c>
      <c r="L10">
        <f t="shared" si="24"/>
        <v>0</v>
      </c>
      <c r="M10">
        <f>H10*3+I10</f>
        <v>6</v>
      </c>
      <c r="N10">
        <f aca="true" t="shared" si="25" ref="N10:S10">SUM(N4:N9)</f>
        <v>2</v>
      </c>
      <c r="O10">
        <f t="shared" si="25"/>
        <v>2</v>
      </c>
      <c r="P10">
        <f t="shared" si="25"/>
        <v>0</v>
      </c>
      <c r="Q10">
        <f t="shared" si="25"/>
        <v>0</v>
      </c>
      <c r="R10">
        <f t="shared" si="25"/>
        <v>6</v>
      </c>
      <c r="S10">
        <f t="shared" si="25"/>
        <v>1</v>
      </c>
      <c r="T10">
        <f>O10*3+P10</f>
        <v>6</v>
      </c>
      <c r="U10">
        <f aca="true" t="shared" si="26" ref="U10:Z10">SUM(U4:U9)</f>
        <v>3</v>
      </c>
      <c r="V10">
        <f t="shared" si="26"/>
        <v>1</v>
      </c>
      <c r="W10">
        <f t="shared" si="26"/>
        <v>0</v>
      </c>
      <c r="X10">
        <f t="shared" si="26"/>
        <v>2</v>
      </c>
      <c r="Y10">
        <f t="shared" si="26"/>
        <v>4</v>
      </c>
      <c r="Z10">
        <f t="shared" si="26"/>
        <v>6</v>
      </c>
      <c r="AA10">
        <f>V10*3+W10</f>
        <v>3</v>
      </c>
      <c r="AB10">
        <f aca="true" t="shared" si="27" ref="AB10:AG10">SUM(AB4:AB9)</f>
        <v>3</v>
      </c>
      <c r="AC10">
        <f t="shared" si="27"/>
        <v>0</v>
      </c>
      <c r="AD10">
        <f t="shared" si="27"/>
        <v>0</v>
      </c>
      <c r="AE10">
        <f t="shared" si="27"/>
        <v>3</v>
      </c>
      <c r="AF10">
        <f t="shared" si="27"/>
        <v>0</v>
      </c>
      <c r="AG10">
        <f t="shared" si="27"/>
        <v>9</v>
      </c>
      <c r="AH10">
        <f>AC10*3+AD10</f>
        <v>0</v>
      </c>
    </row>
    <row r="14" ht="12.75">
      <c r="F14" t="s">
        <v>23</v>
      </c>
    </row>
    <row r="15" spans="7:35" ht="12.75">
      <c r="G15" t="s">
        <v>2</v>
      </c>
      <c r="H15" t="s">
        <v>4</v>
      </c>
      <c r="I15" t="s">
        <v>5</v>
      </c>
      <c r="J15" t="s">
        <v>6</v>
      </c>
      <c r="K15" t="s">
        <v>7</v>
      </c>
      <c r="L15" t="s">
        <v>8</v>
      </c>
      <c r="M15" t="s">
        <v>3</v>
      </c>
      <c r="O15" t="s">
        <v>9</v>
      </c>
      <c r="S15" t="s">
        <v>10</v>
      </c>
      <c r="W15" t="s">
        <v>11</v>
      </c>
      <c r="AA15" t="s">
        <v>12</v>
      </c>
      <c r="AE15" t="s">
        <v>13</v>
      </c>
      <c r="AI15" t="s">
        <v>14</v>
      </c>
    </row>
    <row r="16" spans="6:36" ht="12.75">
      <c r="F16" t="str">
        <f>G2</f>
        <v>Daniel Pérez</v>
      </c>
      <c r="G16">
        <f aca="true" t="shared" si="28" ref="G16:M16">G10</f>
        <v>2</v>
      </c>
      <c r="H16">
        <f t="shared" si="28"/>
        <v>2</v>
      </c>
      <c r="I16">
        <f t="shared" si="28"/>
        <v>0</v>
      </c>
      <c r="J16">
        <f t="shared" si="28"/>
        <v>0</v>
      </c>
      <c r="K16">
        <f t="shared" si="28"/>
        <v>6</v>
      </c>
      <c r="L16">
        <f t="shared" si="28"/>
        <v>0</v>
      </c>
      <c r="M16">
        <f t="shared" si="28"/>
        <v>6</v>
      </c>
      <c r="O16" t="str">
        <f>IF($M16&gt;=$M17,$F16,$F17)</f>
        <v>Daniel Pérez</v>
      </c>
      <c r="P16">
        <f>VLOOKUP(O16,$F$16:$M$25,8,FALSE)</f>
        <v>6</v>
      </c>
      <c r="S16" t="str">
        <f>IF($P16&gt;=$P18,$O16,$O18)</f>
        <v>Daniel Pérez</v>
      </c>
      <c r="T16">
        <f>VLOOKUP(S16,$O$16:$P$25,2,FALSE)</f>
        <v>6</v>
      </c>
      <c r="W16" t="str">
        <f>IF($T16&gt;=$T19,$S16,$S19)</f>
        <v>Daniel Pérez</v>
      </c>
      <c r="X16">
        <f>VLOOKUP(W16,$S$16:$T$25,2,FALSE)</f>
        <v>6</v>
      </c>
      <c r="AA16" t="str">
        <f>W16</f>
        <v>Daniel Pérez</v>
      </c>
      <c r="AB16">
        <f>VLOOKUP(AA16,W16:X25,2,FALSE)</f>
        <v>6</v>
      </c>
      <c r="AE16" t="str">
        <f>AA16</f>
        <v>Daniel Pérez</v>
      </c>
      <c r="AF16">
        <f>VLOOKUP(AE16,AA16:AB25,2,FALSE)</f>
        <v>6</v>
      </c>
      <c r="AI16" t="str">
        <f>AE16</f>
        <v>Daniel Pérez</v>
      </c>
      <c r="AJ16">
        <f>VLOOKUP(AI16,AE16:AF25,2,FALSE)</f>
        <v>6</v>
      </c>
    </row>
    <row r="17" spans="6:36" ht="12.75">
      <c r="F17" t="str">
        <f>N2</f>
        <v>Jorge Fregel</v>
      </c>
      <c r="G17">
        <f aca="true" t="shared" si="29" ref="G17:L17">N10</f>
        <v>2</v>
      </c>
      <c r="H17">
        <f t="shared" si="29"/>
        <v>2</v>
      </c>
      <c r="I17">
        <f t="shared" si="29"/>
        <v>0</v>
      </c>
      <c r="J17">
        <f t="shared" si="29"/>
        <v>0</v>
      </c>
      <c r="K17">
        <f t="shared" si="29"/>
        <v>6</v>
      </c>
      <c r="L17">
        <f t="shared" si="29"/>
        <v>1</v>
      </c>
      <c r="M17">
        <f>T10</f>
        <v>6</v>
      </c>
      <c r="O17" t="str">
        <f>IF($M17&lt;=$M16,$F17,$F16)</f>
        <v>Jorge Fregel</v>
      </c>
      <c r="P17">
        <f>VLOOKUP(O17,$F$16:$M$25,8,FALSE)</f>
        <v>6</v>
      </c>
      <c r="S17" t="str">
        <f>O17</f>
        <v>Jorge Fregel</v>
      </c>
      <c r="T17">
        <f>VLOOKUP(S17,$O$16:$P$25,2,FALSE)</f>
        <v>6</v>
      </c>
      <c r="W17" t="str">
        <f>S17</f>
        <v>Jorge Fregel</v>
      </c>
      <c r="X17">
        <f>VLOOKUP(W17,$S$16:$T$25,2,FALSE)</f>
        <v>6</v>
      </c>
      <c r="AA17" t="str">
        <f>IF(X17&gt;=X18,W17,W18)</f>
        <v>Jorge Fregel</v>
      </c>
      <c r="AB17">
        <f>VLOOKUP(AA17,W16:X25,2,FALSE)</f>
        <v>6</v>
      </c>
      <c r="AE17" t="str">
        <f>IF(AB17&gt;=AB19,AA17,AA19)</f>
        <v>Jorge Fregel</v>
      </c>
      <c r="AF17">
        <f>VLOOKUP(AE17,AA16:AB25,2,FALSE)</f>
        <v>6</v>
      </c>
      <c r="AI17" t="str">
        <f>AE17</f>
        <v>Jorge Fregel</v>
      </c>
      <c r="AJ17">
        <f>VLOOKUP(AI17,AE16:AF25,2,FALSE)</f>
        <v>6</v>
      </c>
    </row>
    <row r="18" spans="6:36" ht="12.75">
      <c r="F18" t="str">
        <f>U2</f>
        <v>Juan A. Méndez</v>
      </c>
      <c r="G18">
        <f aca="true" t="shared" si="30" ref="G18:M18">U10</f>
        <v>3</v>
      </c>
      <c r="H18">
        <f t="shared" si="30"/>
        <v>1</v>
      </c>
      <c r="I18">
        <f t="shared" si="30"/>
        <v>0</v>
      </c>
      <c r="J18">
        <f t="shared" si="30"/>
        <v>2</v>
      </c>
      <c r="K18">
        <f t="shared" si="30"/>
        <v>4</v>
      </c>
      <c r="L18">
        <f t="shared" si="30"/>
        <v>6</v>
      </c>
      <c r="M18">
        <f t="shared" si="30"/>
        <v>3</v>
      </c>
      <c r="O18" t="str">
        <f>F18</f>
        <v>Juan A. Méndez</v>
      </c>
      <c r="P18">
        <f>VLOOKUP(O18,$F$16:$M$25,8,FALSE)</f>
        <v>3</v>
      </c>
      <c r="S18" t="str">
        <f>IF($P18&lt;=$P16,$O18,$O16)</f>
        <v>Juan A. Méndez</v>
      </c>
      <c r="T18">
        <f>VLOOKUP(S18,$O$16:$P$25,2,FALSE)</f>
        <v>3</v>
      </c>
      <c r="W18" t="str">
        <f>S18</f>
        <v>Juan A. Méndez</v>
      </c>
      <c r="X18">
        <f>VLOOKUP(W18,$S$16:$T$25,2,FALSE)</f>
        <v>3</v>
      </c>
      <c r="AA18" t="str">
        <f>IF(X18&lt;=X17,W18,W17)</f>
        <v>Juan A. Méndez</v>
      </c>
      <c r="AB18">
        <f>VLOOKUP(AA18,W16:X25,2,FALSE)</f>
        <v>3</v>
      </c>
      <c r="AE18" t="str">
        <f>AA18</f>
        <v>Juan A. Méndez</v>
      </c>
      <c r="AF18">
        <f>VLOOKUP(AE18,AA16:AB25,2,FALSE)</f>
        <v>3</v>
      </c>
      <c r="AI18" t="str">
        <f>IF(AF18&gt;=AF19,AE18,AE19)</f>
        <v>Juan A. Méndez</v>
      </c>
      <c r="AJ18">
        <f>VLOOKUP(AI18,AE16:AF25,2,FALSE)</f>
        <v>3</v>
      </c>
    </row>
    <row r="19" spans="6:36" ht="12.75">
      <c r="F19" t="str">
        <f>AB2</f>
        <v>Félix C. Rodríguez</v>
      </c>
      <c r="G19">
        <f aca="true" t="shared" si="31" ref="G19:M19">AB10</f>
        <v>3</v>
      </c>
      <c r="H19">
        <f t="shared" si="31"/>
        <v>0</v>
      </c>
      <c r="I19">
        <f t="shared" si="31"/>
        <v>0</v>
      </c>
      <c r="J19">
        <f t="shared" si="31"/>
        <v>3</v>
      </c>
      <c r="K19">
        <f t="shared" si="31"/>
        <v>0</v>
      </c>
      <c r="L19">
        <f t="shared" si="31"/>
        <v>9</v>
      </c>
      <c r="M19">
        <f t="shared" si="31"/>
        <v>0</v>
      </c>
      <c r="O19" t="str">
        <f>F19</f>
        <v>Félix C. Rodríguez</v>
      </c>
      <c r="P19">
        <f>VLOOKUP(O19,$F$16:$M$25,8,FALSE)</f>
        <v>0</v>
      </c>
      <c r="S19" t="str">
        <f>O19</f>
        <v>Félix C. Rodríguez</v>
      </c>
      <c r="T19">
        <f>VLOOKUP(S19,$O$16:$P$25,2,FALSE)</f>
        <v>0</v>
      </c>
      <c r="W19" t="str">
        <f>IF($T19&lt;=$T16,$S19,$S16)</f>
        <v>Félix C. Rodríguez</v>
      </c>
      <c r="X19">
        <f>VLOOKUP(W19,$S$16:$T$25,2,FALSE)</f>
        <v>0</v>
      </c>
      <c r="AA19" t="str">
        <f>W19</f>
        <v>Félix C. Rodríguez</v>
      </c>
      <c r="AB19">
        <f>VLOOKUP(AA19,W16:X25,2,FALSE)</f>
        <v>0</v>
      </c>
      <c r="AE19" t="str">
        <f>IF(AB19&lt;=AB17,AA19,AA17)</f>
        <v>Félix C. Rodríguez</v>
      </c>
      <c r="AF19">
        <f>VLOOKUP(AE19,AA16:AB25,2,FALSE)</f>
        <v>0</v>
      </c>
      <c r="AI19" t="str">
        <f>IF(AF19&lt;=AF18,AE19,AE18)</f>
        <v>Félix C. Rodríguez</v>
      </c>
      <c r="AJ19">
        <f>VLOOKUP(AI19,AE16:AF25,2,FALSE)</f>
        <v>0</v>
      </c>
    </row>
    <row r="28" spans="6:37" ht="12.75">
      <c r="F28" t="str">
        <f>AI16</f>
        <v>Daniel Pérez</v>
      </c>
      <c r="J28">
        <f>AJ16</f>
        <v>6</v>
      </c>
      <c r="K28">
        <f>VLOOKUP(AI16,$F$16:$M$25,6,FALSE)</f>
        <v>6</v>
      </c>
      <c r="L28">
        <f>VLOOKUP(AI16,$F$16:$M$25,7,FALSE)</f>
        <v>0</v>
      </c>
      <c r="M28">
        <f>K28-L28</f>
        <v>6</v>
      </c>
      <c r="O28" t="str">
        <f>IF(AND($J28=$J29,$M29&gt;$M28),$F29,$F28)</f>
        <v>Daniel Pérez</v>
      </c>
      <c r="P28">
        <f>VLOOKUP(O28,$F$28:$M$37,5,FALSE)</f>
        <v>6</v>
      </c>
      <c r="Q28">
        <f>VLOOKUP(O28,$F$28:$M$37,8,FALSE)</f>
        <v>6</v>
      </c>
      <c r="S28" t="str">
        <f>IF(AND(P28=P30,Q30&gt;Q28),O30,O28)</f>
        <v>Daniel Pérez</v>
      </c>
      <c r="T28">
        <f>VLOOKUP(S28,$O$28:$Q$37,2,FALSE)</f>
        <v>6</v>
      </c>
      <c r="U28">
        <f>VLOOKUP(S28,$O$28:$Q$37,3,FALSE)</f>
        <v>6</v>
      </c>
      <c r="W28" t="str">
        <f>IF(AND(T28=T31,U31&gt;U28),S31,S28)</f>
        <v>Daniel Pérez</v>
      </c>
      <c r="X28">
        <f>VLOOKUP(W28,$S$28:$U$37,2,FALSE)</f>
        <v>6</v>
      </c>
      <c r="Y28">
        <f>VLOOKUP(W28,$S$28:$U$37,3,FALSE)</f>
        <v>6</v>
      </c>
      <c r="AA28" t="str">
        <f>W28</f>
        <v>Daniel Pérez</v>
      </c>
      <c r="AB28">
        <f>VLOOKUP(AA28,W28:Y37,2,FALSE)</f>
        <v>6</v>
      </c>
      <c r="AC28">
        <f>VLOOKUP(AA28,W28:Y37,3,FALSE)</f>
        <v>6</v>
      </c>
      <c r="AE28" t="str">
        <f>AA28</f>
        <v>Daniel Pérez</v>
      </c>
      <c r="AF28">
        <f>VLOOKUP(AE28,AA28:AC37,2,FALSE)</f>
        <v>6</v>
      </c>
      <c r="AG28">
        <f>VLOOKUP(AE28,AA28:AC37,3,FALSE)</f>
        <v>6</v>
      </c>
      <c r="AI28" t="str">
        <f>AE28</f>
        <v>Daniel Pérez</v>
      </c>
      <c r="AJ28">
        <f>VLOOKUP(AI28,AE28:AG37,2,FALSE)</f>
        <v>6</v>
      </c>
      <c r="AK28">
        <f>VLOOKUP(AI28,AE28:AG37,3,FALSE)</f>
        <v>6</v>
      </c>
    </row>
    <row r="29" spans="6:37" ht="12.75">
      <c r="F29" t="str">
        <f>AI17</f>
        <v>Jorge Fregel</v>
      </c>
      <c r="J29">
        <f>AJ17</f>
        <v>6</v>
      </c>
      <c r="K29">
        <f>VLOOKUP(AI17,$F$16:$M$25,6,FALSE)</f>
        <v>6</v>
      </c>
      <c r="L29">
        <f>VLOOKUP(AI17,$F$16:$M$25,7,FALSE)</f>
        <v>1</v>
      </c>
      <c r="M29">
        <f>K29-L29</f>
        <v>5</v>
      </c>
      <c r="O29" t="str">
        <f>IF(AND($J28=$J29,$M29&gt;$M28),$F28,$F29)</f>
        <v>Jorge Fregel</v>
      </c>
      <c r="P29">
        <f>VLOOKUP(O29,$F$28:$M$37,5,FALSE)</f>
        <v>6</v>
      </c>
      <c r="Q29">
        <f>VLOOKUP(O29,$F$28:$M$37,8,FALSE)</f>
        <v>5</v>
      </c>
      <c r="S29" t="str">
        <f>O29</f>
        <v>Jorge Fregel</v>
      </c>
      <c r="T29">
        <f>VLOOKUP(S29,$O$28:$Q$37,2,FALSE)</f>
        <v>6</v>
      </c>
      <c r="U29">
        <f>VLOOKUP(S29,$O$28:$Q$37,3,FALSE)</f>
        <v>5</v>
      </c>
      <c r="W29" t="str">
        <f>S29</f>
        <v>Jorge Fregel</v>
      </c>
      <c r="X29">
        <f>VLOOKUP(W29,$S$28:$U$37,2,FALSE)</f>
        <v>6</v>
      </c>
      <c r="Y29">
        <f>VLOOKUP(W29,$S$28:$U$37,3,FALSE)</f>
        <v>5</v>
      </c>
      <c r="AA29" t="str">
        <f>IF(AND(X29=X30,Y30&gt;Y29),W30,W29)</f>
        <v>Jorge Fregel</v>
      </c>
      <c r="AB29">
        <f>VLOOKUP(AA29,W28:Y37,2,FALSE)</f>
        <v>6</v>
      </c>
      <c r="AC29">
        <f>VLOOKUP(AA29,W28:Y37,3,FALSE)</f>
        <v>5</v>
      </c>
      <c r="AE29" t="str">
        <f>IF(AND(AB29=AB31,AC31&gt;AC29),AA31,AA29)</f>
        <v>Jorge Fregel</v>
      </c>
      <c r="AF29">
        <f>VLOOKUP(AE29,AA28:AC37,2,FALSE)</f>
        <v>6</v>
      </c>
      <c r="AG29">
        <f>VLOOKUP(AE29,AA28:AC37,3,FALSE)</f>
        <v>5</v>
      </c>
      <c r="AI29" t="str">
        <f>AE29</f>
        <v>Jorge Fregel</v>
      </c>
      <c r="AJ29">
        <f>VLOOKUP(AI29,AE28:AG37,2,FALSE)</f>
        <v>6</v>
      </c>
      <c r="AK29">
        <f>VLOOKUP(AI29,AE28:AG37,3,FALSE)</f>
        <v>5</v>
      </c>
    </row>
    <row r="30" spans="6:37" ht="12.75">
      <c r="F30" t="str">
        <f>AI18</f>
        <v>Juan A. Méndez</v>
      </c>
      <c r="J30">
        <f>AJ18</f>
        <v>3</v>
      </c>
      <c r="K30">
        <f>VLOOKUP(AI18,$F$16:$M$25,6,FALSE)</f>
        <v>4</v>
      </c>
      <c r="L30">
        <f>VLOOKUP(AI18,$F$16:$M$25,7,FALSE)</f>
        <v>6</v>
      </c>
      <c r="M30">
        <f>K30-L30</f>
        <v>-2</v>
      </c>
      <c r="O30" t="str">
        <f>F30</f>
        <v>Juan A. Méndez</v>
      </c>
      <c r="P30">
        <f>VLOOKUP(O30,$F$28:$M$37,5,FALSE)</f>
        <v>3</v>
      </c>
      <c r="Q30">
        <f>VLOOKUP(O30,$F$28:$M$37,8,FALSE)</f>
        <v>-2</v>
      </c>
      <c r="S30" t="str">
        <f>IF(AND($P28=P30,Q30&gt;Q28),O28,O30)</f>
        <v>Juan A. Méndez</v>
      </c>
      <c r="T30">
        <f>VLOOKUP(S30,$O$28:$Q$37,2,FALSE)</f>
        <v>3</v>
      </c>
      <c r="U30">
        <f>VLOOKUP(S30,$O$28:$Q$37,3,FALSE)</f>
        <v>-2</v>
      </c>
      <c r="W30" t="str">
        <f>S30</f>
        <v>Juan A. Méndez</v>
      </c>
      <c r="X30">
        <f>VLOOKUP(W30,$S$28:$U$37,2,FALSE)</f>
        <v>3</v>
      </c>
      <c r="Y30">
        <f>VLOOKUP(W30,$S$28:$U$37,3,FALSE)</f>
        <v>-2</v>
      </c>
      <c r="AA30" t="str">
        <f>IF(AND(X29=X30,Y30&gt;Y29),W29,W30)</f>
        <v>Juan A. Méndez</v>
      </c>
      <c r="AB30">
        <f>VLOOKUP(AA30,W28:Y37,2,FALSE)</f>
        <v>3</v>
      </c>
      <c r="AC30">
        <f>VLOOKUP(AA30,W28:Y37,3,FALSE)</f>
        <v>-2</v>
      </c>
      <c r="AE30" t="str">
        <f>AA30</f>
        <v>Juan A. Méndez</v>
      </c>
      <c r="AF30">
        <f>VLOOKUP(AE30,AA28:AC37,2,FALSE)</f>
        <v>3</v>
      </c>
      <c r="AG30">
        <f>VLOOKUP(AE30,AA28:AC37,3,FALSE)</f>
        <v>-2</v>
      </c>
      <c r="AI30" t="str">
        <f>IF(AND(AF30=AF31,AG31&gt;AG30),AE31,AE30)</f>
        <v>Juan A. Méndez</v>
      </c>
      <c r="AJ30">
        <f>VLOOKUP(AI30,AE28:AG37,2,FALSE)</f>
        <v>3</v>
      </c>
      <c r="AK30">
        <f>VLOOKUP(AI30,AE28:AG37,3,FALSE)</f>
        <v>-2</v>
      </c>
    </row>
    <row r="31" spans="6:37" ht="12.75">
      <c r="F31" t="str">
        <f>AI19</f>
        <v>Félix C. Rodríguez</v>
      </c>
      <c r="J31">
        <f>AJ19</f>
        <v>0</v>
      </c>
      <c r="K31">
        <f>VLOOKUP(AI19,$F$16:$M$25,6,FALSE)</f>
        <v>0</v>
      </c>
      <c r="L31">
        <f>VLOOKUP(AI19,$F$16:$M$25,7,FALSE)</f>
        <v>9</v>
      </c>
      <c r="M31">
        <f>K31-L31</f>
        <v>-9</v>
      </c>
      <c r="O31" t="str">
        <f>F31</f>
        <v>Félix C. Rodríguez</v>
      </c>
      <c r="P31">
        <f>VLOOKUP(O31,$F$28:$M$37,5,FALSE)</f>
        <v>0</v>
      </c>
      <c r="Q31">
        <f>VLOOKUP(O31,$F$28:$M$37,8,FALSE)</f>
        <v>-9</v>
      </c>
      <c r="S31" t="str">
        <f>O31</f>
        <v>Félix C. Rodríguez</v>
      </c>
      <c r="T31">
        <f>VLOOKUP(S31,$O$28:$Q$37,2,FALSE)</f>
        <v>0</v>
      </c>
      <c r="U31">
        <f>VLOOKUP(S31,$O$28:$Q$37,3,FALSE)</f>
        <v>-9</v>
      </c>
      <c r="W31" t="str">
        <f>IF(AND(T28=T31,U31&gt;U28),S28,S31)</f>
        <v>Félix C. Rodríguez</v>
      </c>
      <c r="X31">
        <f>VLOOKUP(W31,$S$28:$U$37,2,FALSE)</f>
        <v>0</v>
      </c>
      <c r="Y31">
        <f>VLOOKUP(W31,$S$28:$U$37,3,FALSE)</f>
        <v>-9</v>
      </c>
      <c r="AA31" t="str">
        <f>W31</f>
        <v>Félix C. Rodríguez</v>
      </c>
      <c r="AB31">
        <f>VLOOKUP(AA31,W28:Y37,2,FALSE)</f>
        <v>0</v>
      </c>
      <c r="AC31">
        <f>VLOOKUP(AA31,W28:Y37,3,FALSE)</f>
        <v>-9</v>
      </c>
      <c r="AE31" t="str">
        <f>IF(AND(AB29=AB31,AC31&gt;AC29),AA29,AA31)</f>
        <v>Félix C. Rodríguez</v>
      </c>
      <c r="AF31">
        <f>VLOOKUP(AE31,AA28:AC37,2,FALSE)</f>
        <v>0</v>
      </c>
      <c r="AG31">
        <f>VLOOKUP(AE31,AA28:AC37,3,FALSE)</f>
        <v>-9</v>
      </c>
      <c r="AI31" t="str">
        <f>IF(AND(AF30=AF31,AG31&gt;AG30),AE30,AE31)</f>
        <v>Félix C. Rodríguez</v>
      </c>
      <c r="AJ31">
        <f>VLOOKUP(AI31,AE28:AG37,2,FALSE)</f>
        <v>0</v>
      </c>
      <c r="AK31">
        <f>VLOOKUP(AI31,AE28:AG37,3,FALSE)</f>
        <v>-9</v>
      </c>
    </row>
    <row r="40" spans="6:38" ht="12.75">
      <c r="F40" t="str">
        <f>AI28</f>
        <v>Daniel Pérez</v>
      </c>
      <c r="J40">
        <f>VLOOKUP(F40,$F$16:$M$25,8,FALSE)</f>
        <v>6</v>
      </c>
      <c r="K40">
        <f>VLOOKUP(F40,$F$16:$M$25,6,FALSE)</f>
        <v>6</v>
      </c>
      <c r="L40">
        <f>VLOOKUP(F40,$F$16:$M$25,7,FALSE)</f>
        <v>0</v>
      </c>
      <c r="M40">
        <f>K40-L40</f>
        <v>6</v>
      </c>
      <c r="O40" t="str">
        <f>IF(AND(J40=J41,M40=M41,K41&gt;K40),F41,F40)</f>
        <v>Daniel Pérez</v>
      </c>
      <c r="P40">
        <f>VLOOKUP(O40,$F$40:$M$49,5,FALSE)</f>
        <v>6</v>
      </c>
      <c r="Q40">
        <f>VLOOKUP(O40,$F$40:$M$49,8,FALSE)</f>
        <v>6</v>
      </c>
      <c r="R40">
        <f>VLOOKUP(O40,$F$40:$M$49,6,FALSE)</f>
        <v>6</v>
      </c>
      <c r="S40" t="str">
        <f>IF(AND(P40=P42,Q40=Q42,R42&gt;R40),O42,O40)</f>
        <v>Daniel Pérez</v>
      </c>
      <c r="T40">
        <f>VLOOKUP(S40,$O$40:$R$49,2,FALSE)</f>
        <v>6</v>
      </c>
      <c r="U40">
        <f>VLOOKUP(S40,$O$40:$R$49,3,FALSE)</f>
        <v>6</v>
      </c>
      <c r="V40">
        <f>VLOOKUP(S40,$O$40:$R$49,4,FALSE)</f>
        <v>6</v>
      </c>
      <c r="W40" t="str">
        <f>IF(AND(T40=T43,U40=U43,V43&gt;V40),S43,S40)</f>
        <v>Daniel Pérez</v>
      </c>
      <c r="X40">
        <f>VLOOKUP(W40,$S$40:$V$49,2,FALSE)</f>
        <v>6</v>
      </c>
      <c r="Y40">
        <f>VLOOKUP(W40,$S$40:$V$49,3,FALSE)</f>
        <v>6</v>
      </c>
      <c r="Z40">
        <f>VLOOKUP(W40,$S$40:$V$49,4,FALSE)</f>
        <v>6</v>
      </c>
      <c r="AA40" t="str">
        <f>W40</f>
        <v>Daniel Pérez</v>
      </c>
      <c r="AB40">
        <f>VLOOKUP(AA40,W40:Z49,2,FALSE)</f>
        <v>6</v>
      </c>
      <c r="AC40">
        <f>VLOOKUP(AA40,W40:Z49,3,FALSE)</f>
        <v>6</v>
      </c>
      <c r="AD40">
        <f>VLOOKUP(AA40,W40:Z49,4,FALSE)</f>
        <v>6</v>
      </c>
      <c r="AE40" t="str">
        <f>AA40</f>
        <v>Daniel Pérez</v>
      </c>
      <c r="AF40">
        <f>VLOOKUP(AE40,AA40:AD49,2,FALSE)</f>
        <v>6</v>
      </c>
      <c r="AG40">
        <f>VLOOKUP(AE40,AA40:AD49,3,FALSE)</f>
        <v>6</v>
      </c>
      <c r="AH40">
        <f>VLOOKUP(AE40,AA40:AD49,4,FALSE)</f>
        <v>6</v>
      </c>
      <c r="AI40" t="str">
        <f>AE40</f>
        <v>Daniel Pérez</v>
      </c>
      <c r="AJ40">
        <f>VLOOKUP(AI40,AE40:AH49,2,FALSE)</f>
        <v>6</v>
      </c>
      <c r="AK40">
        <f>VLOOKUP(AI40,AE40:AH49,3,FALSE)</f>
        <v>6</v>
      </c>
      <c r="AL40">
        <f>VLOOKUP(AI40,AE40:AH49,4,FALSE)</f>
        <v>6</v>
      </c>
    </row>
    <row r="41" spans="6:38" ht="12.75">
      <c r="F41" t="str">
        <f>AI29</f>
        <v>Jorge Fregel</v>
      </c>
      <c r="J41">
        <f>VLOOKUP(F41,$F$16:$M$25,8,FALSE)</f>
        <v>6</v>
      </c>
      <c r="K41">
        <f>VLOOKUP(F41,$F$16:$M$25,6,FALSE)</f>
        <v>6</v>
      </c>
      <c r="L41">
        <f>VLOOKUP(F41,$F$16:$M$25,7,FALSE)</f>
        <v>1</v>
      </c>
      <c r="M41">
        <f>K41-L41</f>
        <v>5</v>
      </c>
      <c r="O41" t="str">
        <f>IF(AND(J40=J41,M40=M41,K41&gt;K40),F40,F41)</f>
        <v>Jorge Fregel</v>
      </c>
      <c r="P41">
        <f>VLOOKUP(O41,$F$40:$M$49,5,FALSE)</f>
        <v>6</v>
      </c>
      <c r="Q41">
        <f>VLOOKUP(O41,$F$40:$M$49,8,FALSE)</f>
        <v>5</v>
      </c>
      <c r="R41">
        <f>VLOOKUP(O41,$F$40:$M$49,6,FALSE)</f>
        <v>6</v>
      </c>
      <c r="S41" t="str">
        <f>O41</f>
        <v>Jorge Fregel</v>
      </c>
      <c r="T41">
        <f>VLOOKUP(S41,$O$40:$R$49,2,FALSE)</f>
        <v>6</v>
      </c>
      <c r="U41">
        <f>VLOOKUP(S41,$O$40:$R$49,3,FALSE)</f>
        <v>5</v>
      </c>
      <c r="V41">
        <f>VLOOKUP(S41,$O$40:$R$49,4,FALSE)</f>
        <v>6</v>
      </c>
      <c r="W41" t="str">
        <f>S41</f>
        <v>Jorge Fregel</v>
      </c>
      <c r="X41">
        <f>VLOOKUP(W41,$S$40:$V$49,2,FALSE)</f>
        <v>6</v>
      </c>
      <c r="Y41">
        <f>VLOOKUP(W41,$S$40:$V$49,3,FALSE)</f>
        <v>5</v>
      </c>
      <c r="Z41">
        <f>VLOOKUP(W41,$S$40:$V$49,4,FALSE)</f>
        <v>6</v>
      </c>
      <c r="AA41" t="str">
        <f>IF(AND(X41=X42,Y41=Y42,Z42&gt;Z41),W42,W41)</f>
        <v>Jorge Fregel</v>
      </c>
      <c r="AB41">
        <f>VLOOKUP(AA41,W40:Z49,2,FALSE)</f>
        <v>6</v>
      </c>
      <c r="AC41">
        <f>VLOOKUP(AA41,W40:Z49,3,FALSE)</f>
        <v>5</v>
      </c>
      <c r="AD41">
        <f>VLOOKUP(AA41,W40:Z49,4,FALSE)</f>
        <v>6</v>
      </c>
      <c r="AE41" t="str">
        <f>IF(AND(AB41=AB43,AC41=AC43,AD43&gt;AD41),AA43,AA41)</f>
        <v>Jorge Fregel</v>
      </c>
      <c r="AF41">
        <f>VLOOKUP(AE41,AA40:AD49,2,FALSE)</f>
        <v>6</v>
      </c>
      <c r="AG41">
        <f>VLOOKUP(AE41,AA40:AD49,3,FALSE)</f>
        <v>5</v>
      </c>
      <c r="AH41">
        <f>VLOOKUP(AE41,AA40:AD49,4,FALSE)</f>
        <v>6</v>
      </c>
      <c r="AI41" t="str">
        <f>AE41</f>
        <v>Jorge Fregel</v>
      </c>
      <c r="AJ41">
        <f>VLOOKUP(AI41,AE40:AH49,2,FALSE)</f>
        <v>6</v>
      </c>
      <c r="AK41">
        <f>VLOOKUP(AI41,AE40:AH49,3,FALSE)</f>
        <v>5</v>
      </c>
      <c r="AL41">
        <f>VLOOKUP(AI41,AE40:AH49,4,FALSE)</f>
        <v>6</v>
      </c>
    </row>
    <row r="42" spans="6:38" ht="12.75">
      <c r="F42" t="str">
        <f>AI30</f>
        <v>Juan A. Méndez</v>
      </c>
      <c r="J42">
        <f>VLOOKUP(F42,$F$16:$M$25,8,FALSE)</f>
        <v>3</v>
      </c>
      <c r="K42">
        <f>VLOOKUP(F42,$F$16:$M$25,6,FALSE)</f>
        <v>4</v>
      </c>
      <c r="L42">
        <f>VLOOKUP(F42,$F$16:$M$25,7,FALSE)</f>
        <v>6</v>
      </c>
      <c r="M42">
        <f>K42-L42</f>
        <v>-2</v>
      </c>
      <c r="O42" t="str">
        <f>F42</f>
        <v>Juan A. Méndez</v>
      </c>
      <c r="P42">
        <f>VLOOKUP(O42,$F$40:$M$49,5,FALSE)</f>
        <v>3</v>
      </c>
      <c r="Q42">
        <f>VLOOKUP(O42,$F$40:$M$49,8,FALSE)</f>
        <v>-2</v>
      </c>
      <c r="R42">
        <f>VLOOKUP(O42,$F$40:$M$49,6,FALSE)</f>
        <v>4</v>
      </c>
      <c r="S42" t="str">
        <f>IF(AND(P40=P42,Q40=Q42,R42&gt;R40),O40,O42)</f>
        <v>Juan A. Méndez</v>
      </c>
      <c r="T42">
        <f>VLOOKUP(S42,$O$40:$R$49,2,FALSE)</f>
        <v>3</v>
      </c>
      <c r="U42">
        <f>VLOOKUP(S42,$O$40:$R$49,3,FALSE)</f>
        <v>-2</v>
      </c>
      <c r="V42">
        <f>VLOOKUP(S42,$O$40:$R$49,4,FALSE)</f>
        <v>4</v>
      </c>
      <c r="W42" t="str">
        <f>S42</f>
        <v>Juan A. Méndez</v>
      </c>
      <c r="X42">
        <f>VLOOKUP(W42,$S$40:$V$49,2,FALSE)</f>
        <v>3</v>
      </c>
      <c r="Y42">
        <f>VLOOKUP(W42,$S$40:$V$49,3,FALSE)</f>
        <v>-2</v>
      </c>
      <c r="Z42">
        <f>VLOOKUP(W42,$S$40:$V$49,4,FALSE)</f>
        <v>4</v>
      </c>
      <c r="AA42" t="str">
        <f>IF(AND(X41=X42,Y41=Y42,Z42&gt;Z41),W41,W42)</f>
        <v>Juan A. Méndez</v>
      </c>
      <c r="AB42">
        <f>VLOOKUP(AA42,W40:Z49,2,FALSE)</f>
        <v>3</v>
      </c>
      <c r="AC42">
        <f>VLOOKUP(AA42,W40:Z49,3,FALSE)</f>
        <v>-2</v>
      </c>
      <c r="AD42">
        <f>VLOOKUP(AA42,W40:Z49,4,FALSE)</f>
        <v>4</v>
      </c>
      <c r="AE42" t="str">
        <f>AA42</f>
        <v>Juan A. Méndez</v>
      </c>
      <c r="AF42">
        <f>VLOOKUP(AE42,AA40:AD49,2,FALSE)</f>
        <v>3</v>
      </c>
      <c r="AG42">
        <f>VLOOKUP(AE42,AA40:AD49,3,FALSE)</f>
        <v>-2</v>
      </c>
      <c r="AH42">
        <f>VLOOKUP(AE42,AA40:AD49,4,FALSE)</f>
        <v>4</v>
      </c>
      <c r="AI42" t="str">
        <f>IF(AND(AF42=AF43,AG42=AG43,AH43&gt;AH42),AE43,AE42)</f>
        <v>Juan A. Méndez</v>
      </c>
      <c r="AJ42">
        <f>VLOOKUP(AI42,AE40:AH49,2,FALSE)</f>
        <v>3</v>
      </c>
      <c r="AK42">
        <f>VLOOKUP(AI42,AE40:AH49,3,FALSE)</f>
        <v>-2</v>
      </c>
      <c r="AL42">
        <f>VLOOKUP(AI42,AE40:AH49,4,FALSE)</f>
        <v>4</v>
      </c>
    </row>
    <row r="43" spans="6:38" ht="12.75">
      <c r="F43" t="str">
        <f>AI31</f>
        <v>Félix C. Rodríguez</v>
      </c>
      <c r="J43">
        <f>VLOOKUP(F43,$F$16:$M$25,8,FALSE)</f>
        <v>0</v>
      </c>
      <c r="K43">
        <f>VLOOKUP(F43,$F$16:$M$25,6,FALSE)</f>
        <v>0</v>
      </c>
      <c r="L43">
        <f>VLOOKUP(F43,$F$16:$M$25,7,FALSE)</f>
        <v>9</v>
      </c>
      <c r="M43">
        <f>K43-L43</f>
        <v>-9</v>
      </c>
      <c r="O43" t="str">
        <f>F43</f>
        <v>Félix C. Rodríguez</v>
      </c>
      <c r="P43">
        <f>VLOOKUP(O43,$F$40:$M$49,5,FALSE)</f>
        <v>0</v>
      </c>
      <c r="Q43">
        <f>VLOOKUP(O43,$F$40:$M$49,8,FALSE)</f>
        <v>-9</v>
      </c>
      <c r="R43">
        <f>VLOOKUP(O43,$F$40:$M$49,6,FALSE)</f>
        <v>0</v>
      </c>
      <c r="S43" t="str">
        <f>O43</f>
        <v>Félix C. Rodríguez</v>
      </c>
      <c r="T43">
        <f>VLOOKUP(S43,$O$40:$R$49,2,FALSE)</f>
        <v>0</v>
      </c>
      <c r="U43">
        <f>VLOOKUP(S43,$O$40:$R$49,3,FALSE)</f>
        <v>-9</v>
      </c>
      <c r="V43">
        <f>VLOOKUP(S43,$O$40:$R$49,4,FALSE)</f>
        <v>0</v>
      </c>
      <c r="W43" t="str">
        <f>IF(AND(T40=T43,U40=U43,V43&gt;V40),S40,S43)</f>
        <v>Félix C. Rodríguez</v>
      </c>
      <c r="X43">
        <f>VLOOKUP(W43,$S$40:$V$49,2,FALSE)</f>
        <v>0</v>
      </c>
      <c r="Y43">
        <f>VLOOKUP(W43,$S$40:$V$49,3,FALSE)</f>
        <v>-9</v>
      </c>
      <c r="Z43">
        <f>VLOOKUP(W43,$S$40:$V$49,4,FALSE)</f>
        <v>0</v>
      </c>
      <c r="AA43" t="str">
        <f>W43</f>
        <v>Félix C. Rodríguez</v>
      </c>
      <c r="AB43">
        <f>VLOOKUP(AA43,W40:Z49,2,FALSE)</f>
        <v>0</v>
      </c>
      <c r="AC43">
        <f>VLOOKUP(AA43,W40:Z49,3,FALSE)</f>
        <v>-9</v>
      </c>
      <c r="AD43">
        <f>VLOOKUP(AA43,W40:Z49,4,FALSE)</f>
        <v>0</v>
      </c>
      <c r="AE43" t="str">
        <f>IF(AND(AB41=AB43,AC41=AC43,AD43&gt;AD41),AA41,AA43)</f>
        <v>Félix C. Rodríguez</v>
      </c>
      <c r="AF43">
        <f>VLOOKUP(AE43,AA40:AD49,2,FALSE)</f>
        <v>0</v>
      </c>
      <c r="AG43">
        <f>VLOOKUP(AE43,AA40:AD49,3,FALSE)</f>
        <v>-9</v>
      </c>
      <c r="AH43">
        <f>VLOOKUP(AE43,AA40:AD49,4,FALSE)</f>
        <v>0</v>
      </c>
      <c r="AI43" t="str">
        <f>IF(AND(AF42=AF43,AG42=AG43,AH43&gt;AH42),AE42,AE43)</f>
        <v>Félix C. Rodríguez</v>
      </c>
      <c r="AJ43">
        <f>VLOOKUP(AI43,AE40:AH49,2,FALSE)</f>
        <v>0</v>
      </c>
      <c r="AK43">
        <f>VLOOKUP(AI43,AE40:AH49,3,FALSE)</f>
        <v>-9</v>
      </c>
      <c r="AL43">
        <f>VLOOKUP(AI43,AE40:AH49,4,FALSE)</f>
        <v>0</v>
      </c>
    </row>
    <row r="51" ht="12.75">
      <c r="F51" t="s">
        <v>24</v>
      </c>
    </row>
    <row r="52" spans="6:13" ht="12.75">
      <c r="F52" t="str">
        <f>AI40</f>
        <v>Daniel Pérez</v>
      </c>
      <c r="G52">
        <f>VLOOKUP(F52,$F$16:$M$25,2,FALSE)</f>
        <v>2</v>
      </c>
      <c r="H52">
        <f>VLOOKUP(F52,$F$16:$M$25,3,FALSE)</f>
        <v>2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6</v>
      </c>
      <c r="L52">
        <f>VLOOKUP(F52,$F$16:$M$25,7,FALSE)</f>
        <v>0</v>
      </c>
      <c r="M52">
        <f>VLOOKUP(F52,$F$16:$M$25,8,FALSE)</f>
        <v>6</v>
      </c>
    </row>
    <row r="53" spans="6:13" ht="12.75">
      <c r="F53" t="str">
        <f>AI41</f>
        <v>Jorge Fregel</v>
      </c>
      <c r="G53">
        <f>VLOOKUP(F53,$F$16:$M$25,2,FALSE)</f>
        <v>2</v>
      </c>
      <c r="H53">
        <f>VLOOKUP(F53,$F$16:$M$25,3,FALSE)</f>
        <v>2</v>
      </c>
      <c r="I53">
        <f>VLOOKUP(F53,$F$16:$M$25,4,FALSE)</f>
        <v>0</v>
      </c>
      <c r="J53">
        <f>VLOOKUP(F53,$F$16:$M$25,5,FALSE)</f>
        <v>0</v>
      </c>
      <c r="K53">
        <f>VLOOKUP(F53,$F$16:$M$25,6,FALSE)</f>
        <v>6</v>
      </c>
      <c r="L53">
        <f>VLOOKUP(F53,$F$16:$M$25,7,FALSE)</f>
        <v>1</v>
      </c>
      <c r="M53">
        <f>VLOOKUP(F53,$F$16:$M$25,8,FALSE)</f>
        <v>6</v>
      </c>
    </row>
    <row r="54" spans="6:13" ht="12.75">
      <c r="F54" t="str">
        <f>AI42</f>
        <v>Juan A. Méndez</v>
      </c>
      <c r="G54">
        <f>VLOOKUP(F54,$F$16:$M$25,2,FALSE)</f>
        <v>3</v>
      </c>
      <c r="H54">
        <f>VLOOKUP(F54,$F$16:$M$25,3,FALSE)</f>
        <v>1</v>
      </c>
      <c r="I54">
        <f>VLOOKUP(F54,$F$16:$M$25,4,FALSE)</f>
        <v>0</v>
      </c>
      <c r="J54">
        <f>VLOOKUP(F54,$F$16:$M$25,5,FALSE)</f>
        <v>2</v>
      </c>
      <c r="K54">
        <f>VLOOKUP(F54,$F$16:$M$25,6,FALSE)</f>
        <v>4</v>
      </c>
      <c r="L54">
        <f>VLOOKUP(F54,$F$16:$M$25,7,FALSE)</f>
        <v>6</v>
      </c>
      <c r="M54">
        <f>VLOOKUP(F54,$F$16:$M$25,8,FALSE)</f>
        <v>3</v>
      </c>
    </row>
    <row r="55" spans="6:13" ht="12.75">
      <c r="F55" t="str">
        <f>AI43</f>
        <v>Félix C. Rodríguez</v>
      </c>
      <c r="G55">
        <f>VLOOKUP(F55,$F$16:$M$25,2,FALSE)</f>
        <v>3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3</v>
      </c>
      <c r="K55">
        <f>VLOOKUP(F55,$F$16:$M$25,6,FALSE)</f>
        <v>0</v>
      </c>
      <c r="L55">
        <f>VLOOKUP(F55,$F$16:$M$25,7,FALSE)</f>
        <v>9</v>
      </c>
      <c r="M55">
        <f>VLOOKUP(F55,$F$16:$M$25,8,FALSE)</f>
        <v>0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E4" sqref="E4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76" t="s">
        <v>25</v>
      </c>
      <c r="B2" s="176"/>
      <c r="C2" s="176"/>
      <c r="D2" s="176"/>
      <c r="E2" s="176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28</v>
      </c>
      <c r="G3" t="s">
        <v>2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N3" t="s">
        <v>2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U3" t="s">
        <v>2</v>
      </c>
      <c r="V3" t="s">
        <v>4</v>
      </c>
      <c r="W3" t="s">
        <v>5</v>
      </c>
      <c r="X3" t="s">
        <v>6</v>
      </c>
      <c r="Y3" t="s">
        <v>7</v>
      </c>
      <c r="Z3" t="s">
        <v>8</v>
      </c>
      <c r="AB3" t="s">
        <v>2</v>
      </c>
      <c r="AC3" t="s">
        <v>4</v>
      </c>
      <c r="AD3" t="s">
        <v>5</v>
      </c>
      <c r="AE3" t="s">
        <v>6</v>
      </c>
      <c r="AF3" t="s">
        <v>7</v>
      </c>
      <c r="AG3" t="s">
        <v>8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23</v>
      </c>
    </row>
    <row r="15" spans="7:35" ht="12.75">
      <c r="G15" t="s">
        <v>2</v>
      </c>
      <c r="H15" t="s">
        <v>4</v>
      </c>
      <c r="I15" t="s">
        <v>5</v>
      </c>
      <c r="J15" t="s">
        <v>6</v>
      </c>
      <c r="K15" t="s">
        <v>7</v>
      </c>
      <c r="L15" t="s">
        <v>8</v>
      </c>
      <c r="M15" t="s">
        <v>3</v>
      </c>
      <c r="O15" t="s">
        <v>9</v>
      </c>
      <c r="S15" t="s">
        <v>10</v>
      </c>
      <c r="W15" t="s">
        <v>11</v>
      </c>
      <c r="AA15" t="s">
        <v>12</v>
      </c>
      <c r="AE15" t="s">
        <v>13</v>
      </c>
      <c r="AI15" t="s">
        <v>14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24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76" t="s">
        <v>25</v>
      </c>
      <c r="B2" s="176"/>
      <c r="C2" s="176"/>
      <c r="D2" s="176"/>
      <c r="E2" s="176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28</v>
      </c>
      <c r="G3" t="s">
        <v>2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N3" t="s">
        <v>2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U3" t="s">
        <v>2</v>
      </c>
      <c r="V3" t="s">
        <v>4</v>
      </c>
      <c r="W3" t="s">
        <v>5</v>
      </c>
      <c r="X3" t="s">
        <v>6</v>
      </c>
      <c r="Y3" t="s">
        <v>7</v>
      </c>
      <c r="Z3" t="s">
        <v>8</v>
      </c>
      <c r="AB3" t="s">
        <v>2</v>
      </c>
      <c r="AC3" t="s">
        <v>4</v>
      </c>
      <c r="AD3" t="s">
        <v>5</v>
      </c>
      <c r="AE3" t="s">
        <v>6</v>
      </c>
      <c r="AF3" t="s">
        <v>7</v>
      </c>
      <c r="AG3" t="s">
        <v>8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23</v>
      </c>
    </row>
    <row r="15" spans="7:35" ht="12.75">
      <c r="G15" t="s">
        <v>2</v>
      </c>
      <c r="H15" t="s">
        <v>4</v>
      </c>
      <c r="I15" t="s">
        <v>5</v>
      </c>
      <c r="J15" t="s">
        <v>6</v>
      </c>
      <c r="K15" t="s">
        <v>7</v>
      </c>
      <c r="L15" t="s">
        <v>8</v>
      </c>
      <c r="M15" t="s">
        <v>3</v>
      </c>
      <c r="O15" t="s">
        <v>9</v>
      </c>
      <c r="S15" t="s">
        <v>10</v>
      </c>
      <c r="W15" t="s">
        <v>11</v>
      </c>
      <c r="AA15" t="s">
        <v>12</v>
      </c>
      <c r="AE15" t="s">
        <v>13</v>
      </c>
      <c r="AI15" t="s">
        <v>14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24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76" t="s">
        <v>25</v>
      </c>
      <c r="B2" s="176"/>
      <c r="C2" s="176"/>
      <c r="D2" s="176"/>
      <c r="E2" s="176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28</v>
      </c>
      <c r="G3" t="s">
        <v>2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N3" t="s">
        <v>2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U3" t="s">
        <v>2</v>
      </c>
      <c r="V3" t="s">
        <v>4</v>
      </c>
      <c r="W3" t="s">
        <v>5</v>
      </c>
      <c r="X3" t="s">
        <v>6</v>
      </c>
      <c r="Y3" t="s">
        <v>7</v>
      </c>
      <c r="Z3" t="s">
        <v>8</v>
      </c>
      <c r="AB3" t="s">
        <v>2</v>
      </c>
      <c r="AC3" t="s">
        <v>4</v>
      </c>
      <c r="AD3" t="s">
        <v>5</v>
      </c>
      <c r="AE3" t="s">
        <v>6</v>
      </c>
      <c r="AF3" t="s">
        <v>7</v>
      </c>
      <c r="AG3" t="s">
        <v>8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23</v>
      </c>
    </row>
    <row r="15" spans="7:35" ht="12.75">
      <c r="G15" t="s">
        <v>2</v>
      </c>
      <c r="H15" t="s">
        <v>4</v>
      </c>
      <c r="I15" t="s">
        <v>5</v>
      </c>
      <c r="J15" t="s">
        <v>6</v>
      </c>
      <c r="K15" t="s">
        <v>7</v>
      </c>
      <c r="L15" t="s">
        <v>8</v>
      </c>
      <c r="M15" t="s">
        <v>3</v>
      </c>
      <c r="O15" t="s">
        <v>9</v>
      </c>
      <c r="S15" t="s">
        <v>10</v>
      </c>
      <c r="W15" t="s">
        <v>11</v>
      </c>
      <c r="AA15" t="s">
        <v>12</v>
      </c>
      <c r="AE15" t="s">
        <v>13</v>
      </c>
      <c r="AI15" t="s">
        <v>14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24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Pablo Camino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Seguí paso a paso la Copa del Mundo 2002</dc:title>
  <dc:subject>World Cup Korea-Japan 2002</dc:subject>
  <dc:creator>Pablo Camino</dc:creator>
  <cp:keywords/>
  <dc:description>pablocam@adinet.com.uy</dc:description>
  <cp:lastModifiedBy>Jose Luis</cp:lastModifiedBy>
  <cp:lastPrinted>2011-05-16T09:45:16Z</cp:lastPrinted>
  <dcterms:created xsi:type="dcterms:W3CDTF">2001-10-15T19:26:14Z</dcterms:created>
  <dcterms:modified xsi:type="dcterms:W3CDTF">2016-02-15T20:35:43Z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